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ento_zošit"/>
  <mc:AlternateContent xmlns:mc="http://schemas.openxmlformats.org/markup-compatibility/2006">
    <mc:Choice Requires="x15">
      <x15ac:absPath xmlns:x15ac="http://schemas.microsoft.com/office/spreadsheetml/2010/11/ac" url="\\192.168.1.1\USBDisk\SHARE\VO\Zakazky\Zakazky samostatne\SportWell\OVS\"/>
    </mc:Choice>
  </mc:AlternateContent>
  <xr:revisionPtr revIDLastSave="0" documentId="13_ncr:1_{F25F732A-4389-4784-91FE-1330F187706C}" xr6:coauthVersionLast="47" xr6:coauthVersionMax="47" xr10:uidLastSave="{00000000-0000-0000-0000-000000000000}"/>
  <bookViews>
    <workbookView xWindow="14295" yWindow="0" windowWidth="14610" windowHeight="15585" tabRatio="732" xr2:uid="{00000000-000D-0000-FFFF-FFFF00000000}"/>
  </bookViews>
  <sheets>
    <sheet name="CNS" sheetId="7" r:id="rId1"/>
    <sheet name="Stavba" sheetId="110" r:id="rId2"/>
    <sheet name="ZTI" sheetId="111" r:id="rId3"/>
    <sheet name="VYKUROVANIE" sheetId="112" r:id="rId4"/>
    <sheet name="VZT" sheetId="119" r:id="rId5"/>
    <sheet name="Elektroinštalácia " sheetId="114" r:id="rId6"/>
    <sheet name="CCTV Kamerový systém" sheetId="115" r:id="rId7"/>
    <sheet name="Alarm" sheetId="116" r:id="rId8"/>
    <sheet name="Audio systém" sheetId="117" r:id="rId9"/>
    <sheet name="Internet,WIFI,SLP" sheetId="118" r:id="rId10"/>
  </sheets>
  <externalReferences>
    <externalReference r:id="rId11"/>
    <externalReference r:id="rId12"/>
    <externalReference r:id="rId13"/>
    <externalReference r:id="rId14"/>
  </externalReferences>
  <definedNames>
    <definedName name="___hod1">[1]Výkony!$L$14</definedName>
    <definedName name="___hod2">[1]Výkony!$L$17</definedName>
    <definedName name="___hod3">[1]Výkony!$L$20</definedName>
    <definedName name="___hod4" localSheetId="8">#REF!</definedName>
    <definedName name="___hod4" localSheetId="9">#REF!</definedName>
    <definedName name="___hod4">#REF!</definedName>
    <definedName name="___hod5" localSheetId="8">#REF!</definedName>
    <definedName name="___hod5" localSheetId="9">#REF!</definedName>
    <definedName name="___hod5">#REF!</definedName>
    <definedName name="___hod6" localSheetId="8">#REF!</definedName>
    <definedName name="___hod6" localSheetId="9">#REF!</definedName>
    <definedName name="___hod6">#REF!</definedName>
    <definedName name="__hod1">[1]Výkony!$L$14</definedName>
    <definedName name="__hod2">[1]Výkony!$L$17</definedName>
    <definedName name="__hod3">[1]Výkony!$L$20</definedName>
    <definedName name="__hod4" localSheetId="8">#REF!</definedName>
    <definedName name="__hod4" localSheetId="9">#REF!</definedName>
    <definedName name="__hod4">#REF!</definedName>
    <definedName name="__hod5" localSheetId="8">#REF!</definedName>
    <definedName name="__hod5" localSheetId="9">#REF!</definedName>
    <definedName name="__hod5">#REF!</definedName>
    <definedName name="__hod6" localSheetId="8">#REF!</definedName>
    <definedName name="__hod6" localSheetId="9">#REF!</definedName>
    <definedName name="__hod6">#REF!</definedName>
    <definedName name="_FilterDatabase" localSheetId="3" hidden="1">#REF!</definedName>
    <definedName name="_FilterDatabase" hidden="1">#REF!</definedName>
    <definedName name="_xlnm._FilterDatabase" localSheetId="8" hidden="1">#REF!</definedName>
    <definedName name="_xlnm._FilterDatabase" localSheetId="9" hidden="1">#REF!</definedName>
    <definedName name="_xlnm._FilterDatabase" localSheetId="1" hidden="1">Stavba!$C$143:$K$516</definedName>
    <definedName name="_xlnm._FilterDatabase" localSheetId="2" hidden="1">ZTI!$C$126:$K$266</definedName>
    <definedName name="_xlnm._FilterDatabase" hidden="1">#REF!</definedName>
    <definedName name="_hod1">[1]Výkony!$L$14</definedName>
    <definedName name="_hod2">[1]Výkony!$L$17</definedName>
    <definedName name="_hod3">[1]Výkony!$L$20</definedName>
    <definedName name="_hod4" localSheetId="8">#REF!</definedName>
    <definedName name="_hod4" localSheetId="9">#REF!</definedName>
    <definedName name="_hod4">#REF!</definedName>
    <definedName name="_hod5" localSheetId="8">#REF!</definedName>
    <definedName name="_hod5" localSheetId="9">#REF!</definedName>
    <definedName name="_hod5">#REF!</definedName>
    <definedName name="_hod6" localSheetId="8">#REF!</definedName>
    <definedName name="_hod6" localSheetId="9">#REF!</definedName>
    <definedName name="_hod6">#REF!</definedName>
    <definedName name="a1xd103" localSheetId="8">#REF!</definedName>
    <definedName name="a1xd103" localSheetId="9">#REF!</definedName>
    <definedName name="a1xd103">#REF!</definedName>
    <definedName name="afterdetail_rkap" localSheetId="8">[2]Elektroinštalácie!#REF!</definedName>
    <definedName name="afterdetail_rkap" localSheetId="9">[2]Elektroinštalácie!#REF!</definedName>
    <definedName name="afterdetail_rkap">[2]Elektroinštalácie!#REF!</definedName>
    <definedName name="afterdetail_rozpocty" localSheetId="8">[2]Elektroinštalácie!#REF!</definedName>
    <definedName name="afterdetail_rozpocty" localSheetId="9">[2]Elektroinštalácie!#REF!</definedName>
    <definedName name="afterdetail_rozpocty">[2]Elektroinštalácie!#REF!</definedName>
    <definedName name="before_rkap" localSheetId="8">[2]Elektroinštalácie!#REF!</definedName>
    <definedName name="before_rkap" localSheetId="9">[2]Elektroinštalácie!#REF!</definedName>
    <definedName name="before_rkap">[2]Elektroinštalácie!#REF!</definedName>
    <definedName name="before_rozpocty" localSheetId="8">[2]Elektroinštalácie!#REF!</definedName>
    <definedName name="before_rozpocty" localSheetId="9">[2]Elektroinštalácie!#REF!</definedName>
    <definedName name="before_rozpocty">[2]Elektroinštalácie!#REF!</definedName>
    <definedName name="beforeafterdetail_rozpocty.Poznamka2.1" localSheetId="8">[2]Elektroinštalácie!#REF!</definedName>
    <definedName name="beforeafterdetail_rozpocty.Poznamka2.1" localSheetId="9">[2]Elektroinštalácie!#REF!</definedName>
    <definedName name="beforeafterdetail_rozpocty.Poznamka2.1">[2]Elektroinštalácie!#REF!</definedName>
    <definedName name="beforedetail_rozpocty" localSheetId="8">[2]Elektroinštalácie!#REF!</definedName>
    <definedName name="beforedetail_rozpocty" localSheetId="9">[2]Elektroinštalácie!#REF!</definedName>
    <definedName name="beforedetail_rozpocty">[2]Elektroinštalácie!#REF!</definedName>
    <definedName name="beforefirmy_rozpocty_pozn.Poznamka2" localSheetId="8">[2]Elektroinštalácie!#REF!</definedName>
    <definedName name="beforefirmy_rozpocty_pozn.Poznamka2" localSheetId="9">[2]Elektroinštalácie!#REF!</definedName>
    <definedName name="beforefirmy_rozpocty_pozn.Poznamka2">[2]Elektroinštalácie!#REF!</definedName>
    <definedName name="beforetop_rkap" localSheetId="8">[2]Elektroinštalácie!#REF!</definedName>
    <definedName name="beforetop_rkap" localSheetId="9">[2]Elektroinštalácie!#REF!</definedName>
    <definedName name="beforetop_rkap">[2]Elektroinštalácie!#REF!</definedName>
    <definedName name="body_hlavy" localSheetId="8">[2]Elektroinštalácie!#REF!</definedName>
    <definedName name="body_hlavy" localSheetId="9">[2]Elektroinštalácie!#REF!</definedName>
    <definedName name="body_hlavy">[2]Elektroinštalácie!#REF!</definedName>
    <definedName name="body_memrekapdph" localSheetId="8">[2]Elektroinštalácie!#REF!</definedName>
    <definedName name="body_memrekapdph" localSheetId="9">[2]Elektroinštalácie!#REF!</definedName>
    <definedName name="body_memrekapdph">[2]Elektroinštalácie!#REF!</definedName>
    <definedName name="body_phlavy" localSheetId="8">[2]Elektroinštalácie!#REF!</definedName>
    <definedName name="body_phlavy" localSheetId="9">[2]Elektroinštalácie!#REF!</definedName>
    <definedName name="body_phlavy">[2]Elektroinštalácie!#REF!</definedName>
    <definedName name="body_prekap" localSheetId="8">[2]Elektroinštalácie!#REF!</definedName>
    <definedName name="body_prekap" localSheetId="9">[2]Elektroinštalácie!#REF!</definedName>
    <definedName name="body_prekap">[2]Elektroinštalácie!#REF!</definedName>
    <definedName name="body_rkap" localSheetId="8">[2]Elektroinštalácie!#REF!</definedName>
    <definedName name="body_rkap" localSheetId="9">[2]Elektroinštalácie!#REF!</definedName>
    <definedName name="body_rkap">[2]Elektroinštalácie!#REF!</definedName>
    <definedName name="body_rozpocty" localSheetId="8">[2]Elektroinštalácie!#REF!</definedName>
    <definedName name="body_rozpocty" localSheetId="9">[2]Elektroinštalácie!#REF!</definedName>
    <definedName name="body_rozpocty">[2]Elektroinštalácie!#REF!</definedName>
    <definedName name="body_rozpočty" localSheetId="8">[2]Elektroinštalácie!#REF!</definedName>
    <definedName name="body_rozpočty" localSheetId="9">[2]Elektroinštalácie!#REF!</definedName>
    <definedName name="body_rozpočty">[2]Elektroinštalácie!#REF!</definedName>
    <definedName name="body_rpolozky" localSheetId="8">[2]Elektroinštalácie!#REF!</definedName>
    <definedName name="body_rpolozky" localSheetId="9">[2]Elektroinštalácie!#REF!</definedName>
    <definedName name="body_rpolozky">[2]Elektroinštalácie!#REF!</definedName>
    <definedName name="body_rpolozky.Poznamka2" localSheetId="8">[2]Elektroinštalácie!#REF!</definedName>
    <definedName name="body_rpolozky.Poznamka2" localSheetId="9">[2]Elektroinštalácie!#REF!</definedName>
    <definedName name="body_rpolozky.Poznamka2">[2]Elektroinštalácie!#REF!</definedName>
    <definedName name="celkembezdph" localSheetId="8">[2]Elektroinštalácie!#REF!</definedName>
    <definedName name="celkembezdph" localSheetId="9">[2]Elektroinštalácie!#REF!</definedName>
    <definedName name="celkembezdph">[2]Elektroinštalácie!#REF!</definedName>
    <definedName name="celkemsdph" localSheetId="8">[2]Elektroinštalácie!#REF!</definedName>
    <definedName name="celkemsdph" localSheetId="9">[2]Elektroinštalácie!#REF!</definedName>
    <definedName name="celkemsdph">[2]Elektroinštalácie!#REF!</definedName>
    <definedName name="celkemsdph.Poznamka2" localSheetId="8">[2]Elektroinštalácie!#REF!</definedName>
    <definedName name="celkemsdph.Poznamka2" localSheetId="9">[2]Elektroinštalácie!#REF!</definedName>
    <definedName name="celkemsdph.Poznamka2">[2]Elektroinštalácie!#REF!</definedName>
    <definedName name="celklemsdph" localSheetId="8">[2]Elektroinštalácie!#REF!</definedName>
    <definedName name="celklemsdph" localSheetId="9">[2]Elektroinštalácie!#REF!</definedName>
    <definedName name="celklemsdph">[2]Elektroinštalácie!#REF!</definedName>
    <definedName name="end_rozpocty" localSheetId="8">[2]Elektroinštalácie!#REF!</definedName>
    <definedName name="end_rozpocty" localSheetId="9">[2]Elektroinštalácie!#REF!</definedName>
    <definedName name="end_rozpocty">[2]Elektroinštalácie!#REF!</definedName>
    <definedName name="Excel_BuiltIn_Print_Area_1">#REF!</definedName>
    <definedName name="fakt1R" localSheetId="8">#REF!</definedName>
    <definedName name="fakt1R" localSheetId="9">#REF!</definedName>
    <definedName name="fakt1R" localSheetId="3">#REF!</definedName>
    <definedName name="fakt1R">#REF!</definedName>
    <definedName name="firmy_rozpocty.0" localSheetId="8">[2]Elektroinštalácie!#REF!</definedName>
    <definedName name="firmy_rozpocty.0" localSheetId="9">[2]Elektroinštalácie!#REF!</definedName>
    <definedName name="firmy_rozpocty.0">[2]Elektroinštalácie!#REF!</definedName>
    <definedName name="firmy_rozpocty.1" localSheetId="8">[2]Elektroinštalácie!#REF!</definedName>
    <definedName name="firmy_rozpocty.1" localSheetId="9">[2]Elektroinštalácie!#REF!</definedName>
    <definedName name="firmy_rozpocty.1">[2]Elektroinštalácie!#REF!</definedName>
    <definedName name="firmy_rozpocty_pozn.Poznamka2" localSheetId="8">[2]Elektroinštalácie!#REF!</definedName>
    <definedName name="firmy_rozpocty_pozn.Poznamka2" localSheetId="9">[2]Elektroinštalácie!#REF!</definedName>
    <definedName name="firmy_rozpocty_pozn.Poznamka2">[2]Elektroinštalácie!#REF!</definedName>
    <definedName name="kCazzaro">#REF!</definedName>
    <definedName name="kdrevospol">#REF!</definedName>
    <definedName name="kItalarredo">#REF!</definedName>
    <definedName name="koef1">'[3]NAPIS+ERB'!$H$8</definedName>
    <definedName name="koef2">#REF!</definedName>
    <definedName name="koef3">#REF!</definedName>
    <definedName name="koef4">#REF!</definedName>
    <definedName name="koefantares">#REF!</definedName>
    <definedName name="koefcazzaro">#REF!</definedName>
    <definedName name="koefdrevospol">#REF!</definedName>
    <definedName name="koeficient">#REF!</definedName>
    <definedName name="koefitalarredo">#REF!</definedName>
    <definedName name="koefondriš">#REF!</definedName>
    <definedName name="koefsvojpomoc">#REF!</definedName>
    <definedName name="koeftears">#REF!</definedName>
    <definedName name="koefwhirlpool">#REF!</definedName>
    <definedName name="koefzanussi">#REF!</definedName>
    <definedName name="kOndriš">#REF!</definedName>
    <definedName name="montáž">#REF!</definedName>
    <definedName name="_xlnm.Print_Titles" localSheetId="8">#REF!</definedName>
    <definedName name="_xlnm.Print_Titles" localSheetId="9">#REF!</definedName>
    <definedName name="_xlnm.Print_Titles" localSheetId="1">Stavba!$143:$143</definedName>
    <definedName name="_xlnm.Print_Titles" localSheetId="3">VYKUROVANIE!$8:$10</definedName>
    <definedName name="_xlnm.Print_Titles" localSheetId="2">ZTI!$126:$126</definedName>
    <definedName name="_xlnm.Print_Titles">#REF!</definedName>
    <definedName name="_xlnm.Print_Area" localSheetId="7">Alarm!$A$1:$H$60</definedName>
    <definedName name="_xlnm.Print_Area" localSheetId="8">'Audio systém'!$A$1:$H$35</definedName>
    <definedName name="_xlnm.Print_Area" localSheetId="6">'CCTV Kamerový systém'!$A$1:$H$55</definedName>
    <definedName name="_xlnm.Print_Area" localSheetId="5">'Elektroinštalácia '!$A$1:$H$132</definedName>
    <definedName name="_xlnm.Print_Area" localSheetId="9">'Internet,WIFI,SLP'!$A$1:$H$26</definedName>
    <definedName name="_xlnm.Print_Area" localSheetId="1">Stavba!$C$4:$J$76,Stavba!$C$82:$J$125,Stavba!$C$131:$J$516</definedName>
    <definedName name="_xlnm.Print_Area" localSheetId="3">VYKUROVANIE!$A:$H</definedName>
    <definedName name="_xlnm.Print_Area" localSheetId="2">ZTI!$C$4:$J$76,ZTI!$C$82:$J$108,ZTI!$C$114:$J$266</definedName>
    <definedName name="popis">#REF!</definedName>
    <definedName name="prevedenie">#REF!</definedName>
    <definedName name="sum_memrekapdph" localSheetId="8">[2]Elektroinštalácie!#REF!</definedName>
    <definedName name="sum_memrekapdph" localSheetId="9">[2]Elektroinštalácie!#REF!</definedName>
    <definedName name="sum_memrekapdph">[2]Elektroinštalácie!#REF!</definedName>
    <definedName name="sum_prekap" localSheetId="8">[2]Elektroinštalácie!#REF!</definedName>
    <definedName name="sum_prekap" localSheetId="9">[2]Elektroinštalácie!#REF!</definedName>
    <definedName name="sum_prekap">[2]Elektroinštalácie!#REF!</definedName>
    <definedName name="top_memrekapdph" localSheetId="8">[2]Elektroinštalácie!#REF!</definedName>
    <definedName name="top_memrekapdph" localSheetId="9">[2]Elektroinštalácie!#REF!</definedName>
    <definedName name="top_memrekapdph">[2]Elektroinštalácie!#REF!</definedName>
    <definedName name="top_phlavy" localSheetId="8">[2]Elektroinštalácie!#REF!</definedName>
    <definedName name="top_phlavy" localSheetId="9">[2]Elektroinštalácie!#REF!</definedName>
    <definedName name="top_phlavy">[2]Elektroinštalácie!#REF!</definedName>
    <definedName name="top_rkap" localSheetId="8">[2]Elektroinštalácie!#REF!</definedName>
    <definedName name="top_rkap" localSheetId="9">[2]Elektroinštalácie!#REF!</definedName>
    <definedName name="top_rkap">[2]Elektroinštalácie!#REF!</definedName>
    <definedName name="top_rozpocty" localSheetId="8">[2]Elektroinštalácie!#REF!</definedName>
    <definedName name="top_rozpocty" localSheetId="9">[2]Elektroinštalácie!#REF!</definedName>
    <definedName name="top_rozpocty">[2]Elektroinštalácie!#REF!</definedName>
    <definedName name="top_rpolozky" localSheetId="8">[2]Elektroinštalácie!#REF!</definedName>
    <definedName name="top_rpolozky" localSheetId="9">[2]Elektroinštalácie!#REF!</definedName>
    <definedName name="top_rpolozky">[2]Elektroinštalácie!#REF!</definedName>
    <definedName name="trhft">#REF!</definedName>
    <definedName name="v">#REF!</definedName>
    <definedName name="vyčerpané">[1]Výkony!$D$25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7" l="1"/>
  <c r="G20" i="7"/>
  <c r="G19" i="7"/>
  <c r="G18" i="7"/>
  <c r="G17" i="7"/>
  <c r="G16" i="7"/>
  <c r="G105" i="119"/>
  <c r="G104" i="119"/>
  <c r="G103" i="119"/>
  <c r="G102" i="119"/>
  <c r="G101" i="119"/>
  <c r="G99" i="119"/>
  <c r="G98" i="119"/>
  <c r="G97" i="119"/>
  <c r="G96" i="119"/>
  <c r="G95" i="119"/>
  <c r="G94" i="119"/>
  <c r="G93" i="119"/>
  <c r="G92" i="119"/>
  <c r="G91" i="119"/>
  <c r="G90" i="119"/>
  <c r="G89" i="119"/>
  <c r="G88" i="119"/>
  <c r="G87" i="119"/>
  <c r="G86" i="119"/>
  <c r="G85" i="119"/>
  <c r="G84" i="119"/>
  <c r="G83" i="119"/>
  <c r="G82" i="119"/>
  <c r="G81" i="119"/>
  <c r="G5" i="119"/>
  <c r="G6" i="119"/>
  <c r="G7" i="119"/>
  <c r="G8" i="119"/>
  <c r="G9" i="119"/>
  <c r="G10" i="119"/>
  <c r="G11" i="119"/>
  <c r="G12" i="119"/>
  <c r="G13" i="119"/>
  <c r="G14" i="119"/>
  <c r="G15" i="119"/>
  <c r="G16" i="119"/>
  <c r="G17" i="119"/>
  <c r="G18" i="119"/>
  <c r="G19" i="119"/>
  <c r="G20" i="119"/>
  <c r="G21" i="119"/>
  <c r="G22" i="119"/>
  <c r="G23" i="119"/>
  <c r="G24" i="119"/>
  <c r="G25" i="119"/>
  <c r="G26" i="119"/>
  <c r="G27" i="119"/>
  <c r="G28" i="119"/>
  <c r="G29" i="119"/>
  <c r="G30" i="119"/>
  <c r="G31" i="119"/>
  <c r="G32" i="119"/>
  <c r="G33" i="119"/>
  <c r="G34" i="119"/>
  <c r="G35" i="119"/>
  <c r="G36" i="119"/>
  <c r="G37" i="119"/>
  <c r="G38" i="119"/>
  <c r="G40" i="119"/>
  <c r="G41" i="119"/>
  <c r="G42" i="119"/>
  <c r="G43" i="119"/>
  <c r="G44" i="119"/>
  <c r="G45" i="119"/>
  <c r="G46" i="119"/>
  <c r="G47" i="119"/>
  <c r="G48" i="119"/>
  <c r="G49" i="119"/>
  <c r="G50" i="119"/>
  <c r="G51" i="119"/>
  <c r="G52" i="119"/>
  <c r="G53" i="119"/>
  <c r="G54" i="119"/>
  <c r="G55" i="119"/>
  <c r="G56" i="119"/>
  <c r="G57" i="119"/>
  <c r="G58" i="119"/>
  <c r="G59" i="119"/>
  <c r="G60" i="119"/>
  <c r="G61" i="119"/>
  <c r="G62" i="119"/>
  <c r="G63" i="119"/>
  <c r="G64" i="119"/>
  <c r="G66" i="119"/>
  <c r="G67" i="119"/>
  <c r="G68" i="119"/>
  <c r="G69" i="119"/>
  <c r="G70" i="119"/>
  <c r="G71" i="119"/>
  <c r="G4" i="119"/>
  <c r="G15" i="7"/>
  <c r="H14" i="112"/>
  <c r="H13" i="112"/>
  <c r="H15" i="112"/>
  <c r="H16" i="112"/>
  <c r="H17" i="112"/>
  <c r="H18" i="112"/>
  <c r="H19" i="112"/>
  <c r="H23" i="112"/>
  <c r="H24" i="112"/>
  <c r="H25" i="112"/>
  <c r="H29" i="112"/>
  <c r="H30" i="112"/>
  <c r="H31" i="112"/>
  <c r="H32" i="112"/>
  <c r="H33" i="112"/>
  <c r="H34" i="112"/>
  <c r="H35" i="112"/>
  <c r="H39" i="112"/>
  <c r="H40" i="112"/>
  <c r="H41" i="112"/>
  <c r="H42" i="112"/>
  <c r="H43" i="112"/>
  <c r="H44" i="112"/>
  <c r="H45" i="112"/>
  <c r="H46" i="112"/>
  <c r="H47" i="112"/>
  <c r="H48" i="112"/>
  <c r="H49" i="112"/>
  <c r="H50" i="112"/>
  <c r="H51" i="112"/>
  <c r="H52" i="112"/>
  <c r="H53" i="112"/>
  <c r="H54" i="112"/>
  <c r="H55" i="112"/>
  <c r="H56" i="112"/>
  <c r="H57" i="112"/>
  <c r="H58" i="112"/>
  <c r="H59" i="112"/>
  <c r="H60" i="112"/>
  <c r="H61" i="112"/>
  <c r="H62" i="112"/>
  <c r="H63" i="112"/>
  <c r="H64" i="112"/>
  <c r="H65" i="112"/>
  <c r="H69" i="112"/>
  <c r="H70" i="112"/>
  <c r="H71" i="112"/>
  <c r="H72" i="112"/>
  <c r="H73" i="112"/>
  <c r="H74" i="112"/>
  <c r="H75" i="112"/>
  <c r="H76" i="112"/>
  <c r="H77" i="112"/>
  <c r="H78" i="112"/>
  <c r="H79" i="112"/>
  <c r="H80" i="112"/>
  <c r="H81" i="112"/>
  <c r="H82" i="112"/>
  <c r="H86" i="112"/>
  <c r="H87" i="112"/>
  <c r="G14" i="7"/>
  <c r="G13" i="7"/>
  <c r="H24" i="118"/>
  <c r="H23" i="118"/>
  <c r="H22" i="118"/>
  <c r="H21" i="118"/>
  <c r="H20" i="118"/>
  <c r="H19" i="118"/>
  <c r="H18" i="118"/>
  <c r="H17" i="118"/>
  <c r="H16" i="118"/>
  <c r="H15" i="118"/>
  <c r="H14" i="118"/>
  <c r="H13" i="118" s="1"/>
  <c r="H33" i="117"/>
  <c r="H31" i="117"/>
  <c r="H30" i="117"/>
  <c r="H29" i="117"/>
  <c r="H28" i="117"/>
  <c r="H27" i="117"/>
  <c r="H26" i="117"/>
  <c r="H25" i="117"/>
  <c r="H24" i="117"/>
  <c r="H23" i="117"/>
  <c r="H21" i="117"/>
  <c r="H20" i="117"/>
  <c r="H19" i="117"/>
  <c r="H18" i="117"/>
  <c r="H17" i="117"/>
  <c r="H16" i="117"/>
  <c r="H14" i="117"/>
  <c r="H34" i="117" s="1"/>
  <c r="H57" i="116"/>
  <c r="H56" i="116"/>
  <c r="H55" i="116"/>
  <c r="H54" i="116"/>
  <c r="H51" i="116" s="1"/>
  <c r="H59" i="116" s="1"/>
  <c r="H53" i="116"/>
  <c r="H52" i="116"/>
  <c r="H50" i="116"/>
  <c r="H49" i="116"/>
  <c r="H48" i="116"/>
  <c r="H47" i="116"/>
  <c r="H46" i="116"/>
  <c r="H45" i="116"/>
  <c r="H44" i="116"/>
  <c r="H43" i="116"/>
  <c r="H42" i="116"/>
  <c r="H41" i="116"/>
  <c r="H40" i="116" s="1"/>
  <c r="H39" i="116"/>
  <c r="H38" i="116"/>
  <c r="H37" i="116"/>
  <c r="H36" i="116"/>
  <c r="H35" i="116"/>
  <c r="H34" i="116"/>
  <c r="H33" i="116"/>
  <c r="H32" i="116"/>
  <c r="H31" i="116"/>
  <c r="H30" i="116"/>
  <c r="H29" i="116"/>
  <c r="H28" i="116"/>
  <c r="H27" i="116"/>
  <c r="H26" i="116"/>
  <c r="H25" i="116"/>
  <c r="H24" i="116"/>
  <c r="H23" i="116"/>
  <c r="H22" i="116" s="1"/>
  <c r="H20" i="116"/>
  <c r="H19" i="116"/>
  <c r="H18" i="116" s="1"/>
  <c r="H17" i="116"/>
  <c r="H16" i="116"/>
  <c r="H15" i="116"/>
  <c r="H14" i="116"/>
  <c r="H13" i="116" s="1"/>
  <c r="H52" i="115"/>
  <c r="H51" i="115"/>
  <c r="H50" i="115"/>
  <c r="H49" i="115"/>
  <c r="H48" i="115"/>
  <c r="H47" i="115"/>
  <c r="H46" i="115"/>
  <c r="H45" i="115"/>
  <c r="H44" i="115"/>
  <c r="H43" i="115"/>
  <c r="H42" i="115"/>
  <c r="H41" i="115"/>
  <c r="H40" i="115"/>
  <c r="H39" i="115"/>
  <c r="H38" i="115"/>
  <c r="H37" i="115" s="1"/>
  <c r="H36" i="115"/>
  <c r="H35" i="115"/>
  <c r="H34" i="115"/>
  <c r="H33" i="115"/>
  <c r="H32" i="115"/>
  <c r="H31" i="115"/>
  <c r="H30" i="115"/>
  <c r="H29" i="115"/>
  <c r="H28" i="115"/>
  <c r="H27" i="115"/>
  <c r="H26" i="115"/>
  <c r="H25" i="115"/>
  <c r="H24" i="115"/>
  <c r="H23" i="115"/>
  <c r="H22" i="115"/>
  <c r="H21" i="115"/>
  <c r="H20" i="115" s="1"/>
  <c r="H18" i="115"/>
  <c r="H16" i="115" s="1"/>
  <c r="H17" i="115"/>
  <c r="H15" i="115"/>
  <c r="H14" i="115"/>
  <c r="H13" i="115" s="1"/>
  <c r="H130" i="114"/>
  <c r="H129" i="114"/>
  <c r="H128" i="114"/>
  <c r="H127" i="114"/>
  <c r="H126" i="114"/>
  <c r="H125" i="114"/>
  <c r="H124" i="114"/>
  <c r="H123" i="114"/>
  <c r="H122" i="114"/>
  <c r="H121" i="114"/>
  <c r="H120" i="114"/>
  <c r="H119" i="114"/>
  <c r="H118" i="114"/>
  <c r="H117" i="114"/>
  <c r="H116" i="114"/>
  <c r="H115" i="114"/>
  <c r="H114" i="114"/>
  <c r="H113" i="114"/>
  <c r="H112" i="114"/>
  <c r="H111" i="114"/>
  <c r="H110" i="114" s="1"/>
  <c r="H109" i="114"/>
  <c r="H108" i="114"/>
  <c r="H107" i="114"/>
  <c r="H106" i="114"/>
  <c r="H105" i="114"/>
  <c r="H104" i="114"/>
  <c r="H103" i="114"/>
  <c r="H102" i="114"/>
  <c r="H101" i="114"/>
  <c r="H100" i="114"/>
  <c r="H99" i="114"/>
  <c r="H98" i="114"/>
  <c r="H97" i="114"/>
  <c r="H96" i="114"/>
  <c r="H95" i="114"/>
  <c r="H94" i="114"/>
  <c r="H93" i="114"/>
  <c r="H92" i="114"/>
  <c r="H91" i="114"/>
  <c r="H90" i="114"/>
  <c r="H89" i="114"/>
  <c r="H88" i="114"/>
  <c r="H87" i="114"/>
  <c r="H86" i="114"/>
  <c r="H85" i="114"/>
  <c r="H84" i="114"/>
  <c r="H83" i="114"/>
  <c r="H82" i="114"/>
  <c r="H81" i="114"/>
  <c r="H80" i="114"/>
  <c r="H79" i="114"/>
  <c r="H78" i="114"/>
  <c r="H77" i="114"/>
  <c r="H76" i="114"/>
  <c r="H75" i="114"/>
  <c r="H74" i="114"/>
  <c r="H73" i="114"/>
  <c r="H72" i="114"/>
  <c r="H71" i="114"/>
  <c r="H70" i="114"/>
  <c r="H69" i="114"/>
  <c r="H68" i="114"/>
  <c r="H67" i="114"/>
  <c r="H66" i="114"/>
  <c r="H65" i="114"/>
  <c r="H64" i="114"/>
  <c r="H63" i="114"/>
  <c r="H62" i="114"/>
  <c r="H61" i="114"/>
  <c r="H60" i="114"/>
  <c r="H59" i="114"/>
  <c r="H58" i="114"/>
  <c r="H57" i="114"/>
  <c r="H56" i="114"/>
  <c r="H55" i="114"/>
  <c r="H54" i="114"/>
  <c r="H53" i="114"/>
  <c r="H52" i="114"/>
  <c r="H51" i="114"/>
  <c r="H50" i="114"/>
  <c r="H49" i="114"/>
  <c r="H48" i="114"/>
  <c r="H47" i="114"/>
  <c r="H46" i="114"/>
  <c r="H45" i="114"/>
  <c r="H44" i="114"/>
  <c r="H43" i="114"/>
  <c r="H42" i="114"/>
  <c r="H41" i="114"/>
  <c r="H37" i="114" s="1"/>
  <c r="H40" i="114"/>
  <c r="H39" i="114"/>
  <c r="H38" i="114"/>
  <c r="H35" i="114"/>
  <c r="F35" i="114"/>
  <c r="F36" i="114" s="1"/>
  <c r="H36" i="114" s="1"/>
  <c r="H34" i="114"/>
  <c r="F34" i="114"/>
  <c r="H33" i="114"/>
  <c r="H32" i="114"/>
  <c r="H31" i="114"/>
  <c r="H30" i="114" s="1"/>
  <c r="H28" i="114"/>
  <c r="H27" i="114"/>
  <c r="H26" i="114"/>
  <c r="H25" i="114"/>
  <c r="H24" i="114"/>
  <c r="H22" i="114"/>
  <c r="H21" i="114"/>
  <c r="H20" i="114"/>
  <c r="H19" i="114" s="1"/>
  <c r="H18" i="114"/>
  <c r="H14" i="114" s="1"/>
  <c r="H17" i="114"/>
  <c r="H16" i="114"/>
  <c r="H15" i="114"/>
  <c r="D8" i="112"/>
  <c r="E7" i="111"/>
  <c r="J121" i="111"/>
  <c r="J14" i="111"/>
  <c r="E15" i="111"/>
  <c r="F91" i="111" s="1"/>
  <c r="J15" i="111"/>
  <c r="J17" i="111"/>
  <c r="E18" i="111"/>
  <c r="F124" i="111" s="1"/>
  <c r="J18" i="111"/>
  <c r="J35" i="111"/>
  <c r="J36" i="111"/>
  <c r="J37" i="111"/>
  <c r="E85" i="111"/>
  <c r="E87" i="111"/>
  <c r="F89" i="111"/>
  <c r="J89" i="111"/>
  <c r="F92" i="111"/>
  <c r="E117" i="111"/>
  <c r="E119" i="111"/>
  <c r="F121" i="111"/>
  <c r="P129" i="111"/>
  <c r="BK129" i="111"/>
  <c r="J130" i="111"/>
  <c r="BF130" i="111" s="1"/>
  <c r="P130" i="111"/>
  <c r="R130" i="111"/>
  <c r="T130" i="111"/>
  <c r="BE130" i="111"/>
  <c r="J33" i="111" s="1"/>
  <c r="BG130" i="111"/>
  <c r="F35" i="111" s="1"/>
  <c r="BH130" i="111"/>
  <c r="BI130" i="111"/>
  <c r="F37" i="111" s="1"/>
  <c r="BK130" i="111"/>
  <c r="J131" i="111"/>
  <c r="BF131" i="111" s="1"/>
  <c r="P131" i="111"/>
  <c r="R131" i="111"/>
  <c r="R129" i="111" s="1"/>
  <c r="R128" i="111" s="1"/>
  <c r="T131" i="111"/>
  <c r="T129" i="111" s="1"/>
  <c r="T128" i="111" s="1"/>
  <c r="BE131" i="111"/>
  <c r="BG131" i="111"/>
  <c r="BH131" i="111"/>
  <c r="BI131" i="111"/>
  <c r="BK131" i="111"/>
  <c r="J132" i="111"/>
  <c r="BF132" i="111" s="1"/>
  <c r="P132" i="111"/>
  <c r="R132" i="111"/>
  <c r="T132" i="111"/>
  <c r="BE132" i="111"/>
  <c r="F33" i="111" s="1"/>
  <c r="BG132" i="111"/>
  <c r="BH132" i="111"/>
  <c r="BI132" i="111"/>
  <c r="BK132" i="111"/>
  <c r="R133" i="111"/>
  <c r="J134" i="111"/>
  <c r="BF134" i="111" s="1"/>
  <c r="P134" i="111"/>
  <c r="P133" i="111" s="1"/>
  <c r="R134" i="111"/>
  <c r="T134" i="111"/>
  <c r="BE134" i="111"/>
  <c r="BG134" i="111"/>
  <c r="BH134" i="111"/>
  <c r="BI134" i="111"/>
  <c r="BK134" i="111"/>
  <c r="BK133" i="111" s="1"/>
  <c r="J133" i="111" s="1"/>
  <c r="J99" i="111" s="1"/>
  <c r="J135" i="111"/>
  <c r="BF135" i="111" s="1"/>
  <c r="P135" i="111"/>
  <c r="R135" i="111"/>
  <c r="T135" i="111"/>
  <c r="T133" i="111" s="1"/>
  <c r="BE135" i="111"/>
  <c r="BG135" i="111"/>
  <c r="BH135" i="111"/>
  <c r="BI135" i="111"/>
  <c r="BK135" i="111"/>
  <c r="J136" i="111"/>
  <c r="P136" i="111"/>
  <c r="R136" i="111"/>
  <c r="T136" i="111"/>
  <c r="BE136" i="111"/>
  <c r="BF136" i="111"/>
  <c r="BG136" i="111"/>
  <c r="BH136" i="111"/>
  <c r="BI136" i="111"/>
  <c r="BK136" i="111"/>
  <c r="J137" i="111"/>
  <c r="BF137" i="111" s="1"/>
  <c r="P137" i="111"/>
  <c r="R137" i="111"/>
  <c r="T137" i="111"/>
  <c r="BE137" i="111"/>
  <c r="BG137" i="111"/>
  <c r="BH137" i="111"/>
  <c r="F36" i="111" s="1"/>
  <c r="BI137" i="111"/>
  <c r="BK137" i="111"/>
  <c r="J138" i="111"/>
  <c r="P138" i="111"/>
  <c r="R138" i="111"/>
  <c r="T138" i="111"/>
  <c r="BE138" i="111"/>
  <c r="BF138" i="111"/>
  <c r="BG138" i="111"/>
  <c r="BH138" i="111"/>
  <c r="BI138" i="111"/>
  <c r="BK138" i="111"/>
  <c r="R140" i="111"/>
  <c r="R139" i="111" s="1"/>
  <c r="J141" i="111"/>
  <c r="BF141" i="111" s="1"/>
  <c r="P141" i="111"/>
  <c r="P140" i="111" s="1"/>
  <c r="R141" i="111"/>
  <c r="T141" i="111"/>
  <c r="BE141" i="111"/>
  <c r="BG141" i="111"/>
  <c r="BH141" i="111"/>
  <c r="BI141" i="111"/>
  <c r="BK141" i="111"/>
  <c r="BK140" i="111" s="1"/>
  <c r="J142" i="111"/>
  <c r="BF142" i="111" s="1"/>
  <c r="P142" i="111"/>
  <c r="R142" i="111"/>
  <c r="T142" i="111"/>
  <c r="T140" i="111" s="1"/>
  <c r="BE142" i="111"/>
  <c r="BG142" i="111"/>
  <c r="BH142" i="111"/>
  <c r="BI142" i="111"/>
  <c r="BK142" i="111"/>
  <c r="J143" i="111"/>
  <c r="P143" i="111"/>
  <c r="R143" i="111"/>
  <c r="T143" i="111"/>
  <c r="BE143" i="111"/>
  <c r="BF143" i="111"/>
  <c r="BG143" i="111"/>
  <c r="BH143" i="111"/>
  <c r="BI143" i="111"/>
  <c r="BK143" i="111"/>
  <c r="J144" i="111"/>
  <c r="P144" i="111"/>
  <c r="R144" i="111"/>
  <c r="T144" i="111"/>
  <c r="BE144" i="111"/>
  <c r="BF144" i="111"/>
  <c r="BG144" i="111"/>
  <c r="BH144" i="111"/>
  <c r="BI144" i="111"/>
  <c r="BK144" i="111"/>
  <c r="J145" i="111"/>
  <c r="P145" i="111"/>
  <c r="R145" i="111"/>
  <c r="T145" i="111"/>
  <c r="BE145" i="111"/>
  <c r="BF145" i="111"/>
  <c r="BG145" i="111"/>
  <c r="BH145" i="111"/>
  <c r="BI145" i="111"/>
  <c r="BK145" i="111"/>
  <c r="J146" i="111"/>
  <c r="BF146" i="111" s="1"/>
  <c r="P146" i="111"/>
  <c r="R146" i="111"/>
  <c r="T146" i="111"/>
  <c r="BE146" i="111"/>
  <c r="BG146" i="111"/>
  <c r="BH146" i="111"/>
  <c r="BI146" i="111"/>
  <c r="BK146" i="111"/>
  <c r="J147" i="111"/>
  <c r="BF147" i="111" s="1"/>
  <c r="P147" i="111"/>
  <c r="R147" i="111"/>
  <c r="T147" i="111"/>
  <c r="BE147" i="111"/>
  <c r="BG147" i="111"/>
  <c r="BH147" i="111"/>
  <c r="BI147" i="111"/>
  <c r="BK147" i="111"/>
  <c r="J148" i="111"/>
  <c r="BF148" i="111" s="1"/>
  <c r="P148" i="111"/>
  <c r="R148" i="111"/>
  <c r="T148" i="111"/>
  <c r="BE148" i="111"/>
  <c r="BG148" i="111"/>
  <c r="BH148" i="111"/>
  <c r="BI148" i="111"/>
  <c r="BK148" i="111"/>
  <c r="J149" i="111"/>
  <c r="P149" i="111"/>
  <c r="R149" i="111"/>
  <c r="T149" i="111"/>
  <c r="BE149" i="111"/>
  <c r="BF149" i="111"/>
  <c r="BG149" i="111"/>
  <c r="BH149" i="111"/>
  <c r="BI149" i="111"/>
  <c r="BK149" i="111"/>
  <c r="J150" i="111"/>
  <c r="P150" i="111"/>
  <c r="R150" i="111"/>
  <c r="T150" i="111"/>
  <c r="BE150" i="111"/>
  <c r="BF150" i="111"/>
  <c r="BG150" i="111"/>
  <c r="BH150" i="111"/>
  <c r="BI150" i="111"/>
  <c r="BK150" i="111"/>
  <c r="J151" i="111"/>
  <c r="P151" i="111"/>
  <c r="R151" i="111"/>
  <c r="T151" i="111"/>
  <c r="BE151" i="111"/>
  <c r="BF151" i="111"/>
  <c r="BG151" i="111"/>
  <c r="BH151" i="111"/>
  <c r="BI151" i="111"/>
  <c r="BK151" i="111"/>
  <c r="J152" i="111"/>
  <c r="BF152" i="111" s="1"/>
  <c r="P152" i="111"/>
  <c r="R152" i="111"/>
  <c r="T152" i="111"/>
  <c r="BE152" i="111"/>
  <c r="BG152" i="111"/>
  <c r="BH152" i="111"/>
  <c r="BI152" i="111"/>
  <c r="BK152" i="111"/>
  <c r="J153" i="111"/>
  <c r="BF153" i="111" s="1"/>
  <c r="P153" i="111"/>
  <c r="R153" i="111"/>
  <c r="T153" i="111"/>
  <c r="BE153" i="111"/>
  <c r="BG153" i="111"/>
  <c r="BH153" i="111"/>
  <c r="BI153" i="111"/>
  <c r="BK153" i="111"/>
  <c r="J154" i="111"/>
  <c r="BF154" i="111" s="1"/>
  <c r="P154" i="111"/>
  <c r="R154" i="111"/>
  <c r="T154" i="111"/>
  <c r="BE154" i="111"/>
  <c r="BG154" i="111"/>
  <c r="BH154" i="111"/>
  <c r="BI154" i="111"/>
  <c r="BK154" i="111"/>
  <c r="J155" i="111"/>
  <c r="P155" i="111"/>
  <c r="R155" i="111"/>
  <c r="T155" i="111"/>
  <c r="BE155" i="111"/>
  <c r="BF155" i="111"/>
  <c r="BG155" i="111"/>
  <c r="BH155" i="111"/>
  <c r="BI155" i="111"/>
  <c r="BK155" i="111"/>
  <c r="J156" i="111"/>
  <c r="P156" i="111"/>
  <c r="R156" i="111"/>
  <c r="T156" i="111"/>
  <c r="BE156" i="111"/>
  <c r="BF156" i="111"/>
  <c r="BG156" i="111"/>
  <c r="BH156" i="111"/>
  <c r="BI156" i="111"/>
  <c r="BK156" i="111"/>
  <c r="J157" i="111"/>
  <c r="P157" i="111"/>
  <c r="R157" i="111"/>
  <c r="T157" i="111"/>
  <c r="BE157" i="111"/>
  <c r="BF157" i="111"/>
  <c r="BG157" i="111"/>
  <c r="BH157" i="111"/>
  <c r="BI157" i="111"/>
  <c r="BK157" i="111"/>
  <c r="J159" i="111"/>
  <c r="P159" i="111"/>
  <c r="R159" i="111"/>
  <c r="R158" i="111" s="1"/>
  <c r="T159" i="111"/>
  <c r="T158" i="111" s="1"/>
  <c r="BE159" i="111"/>
  <c r="BF159" i="111"/>
  <c r="BG159" i="111"/>
  <c r="BH159" i="111"/>
  <c r="BI159" i="111"/>
  <c r="BK159" i="111"/>
  <c r="J160" i="111"/>
  <c r="P160" i="111"/>
  <c r="P158" i="111" s="1"/>
  <c r="R160" i="111"/>
  <c r="T160" i="111"/>
  <c r="BE160" i="111"/>
  <c r="BF160" i="111"/>
  <c r="BG160" i="111"/>
  <c r="BH160" i="111"/>
  <c r="BI160" i="111"/>
  <c r="BK160" i="111"/>
  <c r="BK158" i="111" s="1"/>
  <c r="J158" i="111" s="1"/>
  <c r="J102" i="111" s="1"/>
  <c r="J161" i="111"/>
  <c r="BF161" i="111" s="1"/>
  <c r="P161" i="111"/>
  <c r="R161" i="111"/>
  <c r="T161" i="111"/>
  <c r="BE161" i="111"/>
  <c r="BG161" i="111"/>
  <c r="BH161" i="111"/>
  <c r="BI161" i="111"/>
  <c r="BK161" i="111"/>
  <c r="J162" i="111"/>
  <c r="BF162" i="111" s="1"/>
  <c r="P162" i="111"/>
  <c r="R162" i="111"/>
  <c r="T162" i="111"/>
  <c r="BE162" i="111"/>
  <c r="BG162" i="111"/>
  <c r="BH162" i="111"/>
  <c r="BI162" i="111"/>
  <c r="BK162" i="111"/>
  <c r="J163" i="111"/>
  <c r="BF163" i="111" s="1"/>
  <c r="P163" i="111"/>
  <c r="R163" i="111"/>
  <c r="T163" i="111"/>
  <c r="BE163" i="111"/>
  <c r="BG163" i="111"/>
  <c r="BH163" i="111"/>
  <c r="BI163" i="111"/>
  <c r="BK163" i="111"/>
  <c r="J164" i="111"/>
  <c r="BF164" i="111" s="1"/>
  <c r="P164" i="111"/>
  <c r="R164" i="111"/>
  <c r="T164" i="111"/>
  <c r="BE164" i="111"/>
  <c r="BG164" i="111"/>
  <c r="BH164" i="111"/>
  <c r="BI164" i="111"/>
  <c r="BK164" i="111"/>
  <c r="J165" i="111"/>
  <c r="P165" i="111"/>
  <c r="R165" i="111"/>
  <c r="T165" i="111"/>
  <c r="BE165" i="111"/>
  <c r="BF165" i="111"/>
  <c r="BG165" i="111"/>
  <c r="BH165" i="111"/>
  <c r="BI165" i="111"/>
  <c r="BK165" i="111"/>
  <c r="J166" i="111"/>
  <c r="P166" i="111"/>
  <c r="R166" i="111"/>
  <c r="T166" i="111"/>
  <c r="BE166" i="111"/>
  <c r="BF166" i="111"/>
  <c r="BG166" i="111"/>
  <c r="BH166" i="111"/>
  <c r="BI166" i="111"/>
  <c r="BK166" i="111"/>
  <c r="J167" i="111"/>
  <c r="BF167" i="111" s="1"/>
  <c r="P167" i="111"/>
  <c r="R167" i="111"/>
  <c r="T167" i="111"/>
  <c r="BE167" i="111"/>
  <c r="BG167" i="111"/>
  <c r="BH167" i="111"/>
  <c r="BI167" i="111"/>
  <c r="BK167" i="111"/>
  <c r="J168" i="111"/>
  <c r="BF168" i="111" s="1"/>
  <c r="P168" i="111"/>
  <c r="R168" i="111"/>
  <c r="T168" i="111"/>
  <c r="BE168" i="111"/>
  <c r="BG168" i="111"/>
  <c r="BH168" i="111"/>
  <c r="BI168" i="111"/>
  <c r="BK168" i="111"/>
  <c r="J169" i="111"/>
  <c r="BF169" i="111" s="1"/>
  <c r="P169" i="111"/>
  <c r="R169" i="111"/>
  <c r="T169" i="111"/>
  <c r="BE169" i="111"/>
  <c r="BG169" i="111"/>
  <c r="BH169" i="111"/>
  <c r="BI169" i="111"/>
  <c r="BK169" i="111"/>
  <c r="J170" i="111"/>
  <c r="BF170" i="111" s="1"/>
  <c r="P170" i="111"/>
  <c r="R170" i="111"/>
  <c r="T170" i="111"/>
  <c r="BE170" i="111"/>
  <c r="BG170" i="111"/>
  <c r="BH170" i="111"/>
  <c r="BI170" i="111"/>
  <c r="BK170" i="111"/>
  <c r="J171" i="111"/>
  <c r="P171" i="111"/>
  <c r="R171" i="111"/>
  <c r="T171" i="111"/>
  <c r="BE171" i="111"/>
  <c r="BF171" i="111"/>
  <c r="BG171" i="111"/>
  <c r="BH171" i="111"/>
  <c r="BI171" i="111"/>
  <c r="BK171" i="111"/>
  <c r="J172" i="111"/>
  <c r="P172" i="111"/>
  <c r="R172" i="111"/>
  <c r="T172" i="111"/>
  <c r="BE172" i="111"/>
  <c r="BF172" i="111"/>
  <c r="BG172" i="111"/>
  <c r="BH172" i="111"/>
  <c r="BI172" i="111"/>
  <c r="BK172" i="111"/>
  <c r="J173" i="111"/>
  <c r="BF173" i="111" s="1"/>
  <c r="P173" i="111"/>
  <c r="R173" i="111"/>
  <c r="T173" i="111"/>
  <c r="BE173" i="111"/>
  <c r="BG173" i="111"/>
  <c r="BH173" i="111"/>
  <c r="BI173" i="111"/>
  <c r="BK173" i="111"/>
  <c r="J174" i="111"/>
  <c r="BF174" i="111" s="1"/>
  <c r="P174" i="111"/>
  <c r="R174" i="111"/>
  <c r="T174" i="111"/>
  <c r="BE174" i="111"/>
  <c r="BG174" i="111"/>
  <c r="BH174" i="111"/>
  <c r="BI174" i="111"/>
  <c r="BK174" i="111"/>
  <c r="J175" i="111"/>
  <c r="BF175" i="111" s="1"/>
  <c r="P175" i="111"/>
  <c r="R175" i="111"/>
  <c r="T175" i="111"/>
  <c r="BE175" i="111"/>
  <c r="BG175" i="111"/>
  <c r="BH175" i="111"/>
  <c r="BI175" i="111"/>
  <c r="BK175" i="111"/>
  <c r="J177" i="111"/>
  <c r="BF177" i="111" s="1"/>
  <c r="P177" i="111"/>
  <c r="R177" i="111"/>
  <c r="T177" i="111"/>
  <c r="BE177" i="111"/>
  <c r="BG177" i="111"/>
  <c r="BH177" i="111"/>
  <c r="BI177" i="111"/>
  <c r="BK177" i="111"/>
  <c r="J178" i="111"/>
  <c r="BF178" i="111" s="1"/>
  <c r="P178" i="111"/>
  <c r="P176" i="111" s="1"/>
  <c r="R178" i="111"/>
  <c r="R176" i="111" s="1"/>
  <c r="T178" i="111"/>
  <c r="BE178" i="111"/>
  <c r="BG178" i="111"/>
  <c r="BH178" i="111"/>
  <c r="BI178" i="111"/>
  <c r="BK178" i="111"/>
  <c r="BK176" i="111" s="1"/>
  <c r="J176" i="111" s="1"/>
  <c r="J103" i="111" s="1"/>
  <c r="J179" i="111"/>
  <c r="BF179" i="111" s="1"/>
  <c r="P179" i="111"/>
  <c r="R179" i="111"/>
  <c r="T179" i="111"/>
  <c r="T176" i="111" s="1"/>
  <c r="BE179" i="111"/>
  <c r="BG179" i="111"/>
  <c r="BH179" i="111"/>
  <c r="BI179" i="111"/>
  <c r="BK179" i="111"/>
  <c r="J180" i="111"/>
  <c r="P180" i="111"/>
  <c r="R180" i="111"/>
  <c r="T180" i="111"/>
  <c r="BE180" i="111"/>
  <c r="BF180" i="111"/>
  <c r="BG180" i="111"/>
  <c r="BH180" i="111"/>
  <c r="BI180" i="111"/>
  <c r="BK180" i="111"/>
  <c r="J181" i="111"/>
  <c r="P181" i="111"/>
  <c r="R181" i="111"/>
  <c r="T181" i="111"/>
  <c r="BE181" i="111"/>
  <c r="BF181" i="111"/>
  <c r="BG181" i="111"/>
  <c r="BH181" i="111"/>
  <c r="BI181" i="111"/>
  <c r="BK181" i="111"/>
  <c r="J182" i="111"/>
  <c r="P182" i="111"/>
  <c r="R182" i="111"/>
  <c r="T182" i="111"/>
  <c r="BE182" i="111"/>
  <c r="BF182" i="111"/>
  <c r="BG182" i="111"/>
  <c r="BH182" i="111"/>
  <c r="BI182" i="111"/>
  <c r="BK182" i="111"/>
  <c r="J183" i="111"/>
  <c r="BF183" i="111" s="1"/>
  <c r="P183" i="111"/>
  <c r="R183" i="111"/>
  <c r="T183" i="111"/>
  <c r="BE183" i="111"/>
  <c r="BG183" i="111"/>
  <c r="BH183" i="111"/>
  <c r="BI183" i="111"/>
  <c r="BK183" i="111"/>
  <c r="J184" i="111"/>
  <c r="BF184" i="111" s="1"/>
  <c r="P184" i="111"/>
  <c r="R184" i="111"/>
  <c r="T184" i="111"/>
  <c r="BE184" i="111"/>
  <c r="BG184" i="111"/>
  <c r="BH184" i="111"/>
  <c r="BI184" i="111"/>
  <c r="BK184" i="111"/>
  <c r="J185" i="111"/>
  <c r="BF185" i="111" s="1"/>
  <c r="P185" i="111"/>
  <c r="R185" i="111"/>
  <c r="T185" i="111"/>
  <c r="BE185" i="111"/>
  <c r="BG185" i="111"/>
  <c r="BH185" i="111"/>
  <c r="BI185" i="111"/>
  <c r="BK185" i="111"/>
  <c r="J186" i="111"/>
  <c r="P186" i="111"/>
  <c r="R186" i="111"/>
  <c r="T186" i="111"/>
  <c r="BE186" i="111"/>
  <c r="BF186" i="111"/>
  <c r="BG186" i="111"/>
  <c r="BH186" i="111"/>
  <c r="BI186" i="111"/>
  <c r="BK186" i="111"/>
  <c r="J187" i="111"/>
  <c r="P187" i="111"/>
  <c r="R187" i="111"/>
  <c r="T187" i="111"/>
  <c r="BE187" i="111"/>
  <c r="BF187" i="111"/>
  <c r="BG187" i="111"/>
  <c r="BH187" i="111"/>
  <c r="BI187" i="111"/>
  <c r="BK187" i="111"/>
  <c r="J188" i="111"/>
  <c r="P188" i="111"/>
  <c r="R188" i="111"/>
  <c r="T188" i="111"/>
  <c r="BE188" i="111"/>
  <c r="BF188" i="111"/>
  <c r="BG188" i="111"/>
  <c r="BH188" i="111"/>
  <c r="BI188" i="111"/>
  <c r="BK188" i="111"/>
  <c r="J189" i="111"/>
  <c r="BF189" i="111" s="1"/>
  <c r="P189" i="111"/>
  <c r="R189" i="111"/>
  <c r="T189" i="111"/>
  <c r="BE189" i="111"/>
  <c r="BG189" i="111"/>
  <c r="BH189" i="111"/>
  <c r="BI189" i="111"/>
  <c r="BK189" i="111"/>
  <c r="J190" i="111"/>
  <c r="BF190" i="111" s="1"/>
  <c r="P190" i="111"/>
  <c r="R190" i="111"/>
  <c r="T190" i="111"/>
  <c r="BE190" i="111"/>
  <c r="BG190" i="111"/>
  <c r="BH190" i="111"/>
  <c r="BI190" i="111"/>
  <c r="BK190" i="111"/>
  <c r="J191" i="111"/>
  <c r="BF191" i="111" s="1"/>
  <c r="P191" i="111"/>
  <c r="R191" i="111"/>
  <c r="T191" i="111"/>
  <c r="BE191" i="111"/>
  <c r="BG191" i="111"/>
  <c r="BH191" i="111"/>
  <c r="BI191" i="111"/>
  <c r="BK191" i="111"/>
  <c r="J192" i="111"/>
  <c r="P192" i="111"/>
  <c r="R192" i="111"/>
  <c r="T192" i="111"/>
  <c r="BE192" i="111"/>
  <c r="BF192" i="111"/>
  <c r="BG192" i="111"/>
  <c r="BH192" i="111"/>
  <c r="BI192" i="111"/>
  <c r="BK192" i="111"/>
  <c r="J193" i="111"/>
  <c r="P193" i="111"/>
  <c r="R193" i="111"/>
  <c r="T193" i="111"/>
  <c r="BE193" i="111"/>
  <c r="BF193" i="111"/>
  <c r="BG193" i="111"/>
  <c r="BH193" i="111"/>
  <c r="BI193" i="111"/>
  <c r="BK193" i="111"/>
  <c r="J194" i="111"/>
  <c r="P194" i="111"/>
  <c r="R194" i="111"/>
  <c r="T194" i="111"/>
  <c r="BE194" i="111"/>
  <c r="BF194" i="111"/>
  <c r="BG194" i="111"/>
  <c r="BH194" i="111"/>
  <c r="BI194" i="111"/>
  <c r="BK194" i="111"/>
  <c r="J195" i="111"/>
  <c r="BF195" i="111" s="1"/>
  <c r="P195" i="111"/>
  <c r="R195" i="111"/>
  <c r="T195" i="111"/>
  <c r="BE195" i="111"/>
  <c r="BG195" i="111"/>
  <c r="BH195" i="111"/>
  <c r="BI195" i="111"/>
  <c r="BK195" i="111"/>
  <c r="J196" i="111"/>
  <c r="BF196" i="111" s="1"/>
  <c r="P196" i="111"/>
  <c r="R196" i="111"/>
  <c r="T196" i="111"/>
  <c r="BE196" i="111"/>
  <c r="BG196" i="111"/>
  <c r="BH196" i="111"/>
  <c r="BI196" i="111"/>
  <c r="BK196" i="111"/>
  <c r="J197" i="111"/>
  <c r="BF197" i="111" s="1"/>
  <c r="P197" i="111"/>
  <c r="R197" i="111"/>
  <c r="T197" i="111"/>
  <c r="BE197" i="111"/>
  <c r="BG197" i="111"/>
  <c r="BH197" i="111"/>
  <c r="BI197" i="111"/>
  <c r="BK197" i="111"/>
  <c r="J198" i="111"/>
  <c r="P198" i="111"/>
  <c r="R198" i="111"/>
  <c r="T198" i="111"/>
  <c r="BE198" i="111"/>
  <c r="BF198" i="111"/>
  <c r="BG198" i="111"/>
  <c r="BH198" i="111"/>
  <c r="BI198" i="111"/>
  <c r="BK198" i="111"/>
  <c r="J199" i="111"/>
  <c r="P199" i="111"/>
  <c r="R199" i="111"/>
  <c r="T199" i="111"/>
  <c r="BE199" i="111"/>
  <c r="BF199" i="111"/>
  <c r="BG199" i="111"/>
  <c r="BH199" i="111"/>
  <c r="BI199" i="111"/>
  <c r="BK199" i="111"/>
  <c r="J200" i="111"/>
  <c r="P200" i="111"/>
  <c r="R200" i="111"/>
  <c r="T200" i="111"/>
  <c r="BE200" i="111"/>
  <c r="BF200" i="111"/>
  <c r="BG200" i="111"/>
  <c r="BH200" i="111"/>
  <c r="BI200" i="111"/>
  <c r="BK200" i="111"/>
  <c r="J201" i="111"/>
  <c r="BF201" i="111" s="1"/>
  <c r="P201" i="111"/>
  <c r="R201" i="111"/>
  <c r="T201" i="111"/>
  <c r="BE201" i="111"/>
  <c r="BG201" i="111"/>
  <c r="BH201" i="111"/>
  <c r="BI201" i="111"/>
  <c r="BK201" i="111"/>
  <c r="J202" i="111"/>
  <c r="BF202" i="111" s="1"/>
  <c r="P202" i="111"/>
  <c r="R202" i="111"/>
  <c r="T202" i="111"/>
  <c r="BE202" i="111"/>
  <c r="BG202" i="111"/>
  <c r="BH202" i="111"/>
  <c r="BI202" i="111"/>
  <c r="BK202" i="111"/>
  <c r="J203" i="111"/>
  <c r="BF203" i="111" s="1"/>
  <c r="P203" i="111"/>
  <c r="R203" i="111"/>
  <c r="T203" i="111"/>
  <c r="BE203" i="111"/>
  <c r="BG203" i="111"/>
  <c r="BH203" i="111"/>
  <c r="BI203" i="111"/>
  <c r="BK203" i="111"/>
  <c r="J204" i="111"/>
  <c r="P204" i="111"/>
  <c r="R204" i="111"/>
  <c r="T204" i="111"/>
  <c r="BE204" i="111"/>
  <c r="BF204" i="111"/>
  <c r="BG204" i="111"/>
  <c r="BH204" i="111"/>
  <c r="BI204" i="111"/>
  <c r="BK204" i="111"/>
  <c r="J205" i="111"/>
  <c r="P205" i="111"/>
  <c r="R205" i="111"/>
  <c r="T205" i="111"/>
  <c r="BE205" i="111"/>
  <c r="BF205" i="111"/>
  <c r="BG205" i="111"/>
  <c r="BH205" i="111"/>
  <c r="BI205" i="111"/>
  <c r="BK205" i="111"/>
  <c r="J206" i="111"/>
  <c r="P206" i="111"/>
  <c r="R206" i="111"/>
  <c r="T206" i="111"/>
  <c r="BE206" i="111"/>
  <c r="BF206" i="111"/>
  <c r="BG206" i="111"/>
  <c r="BH206" i="111"/>
  <c r="BI206" i="111"/>
  <c r="BK206" i="111"/>
  <c r="J207" i="111"/>
  <c r="BF207" i="111" s="1"/>
  <c r="P207" i="111"/>
  <c r="R207" i="111"/>
  <c r="T207" i="111"/>
  <c r="BE207" i="111"/>
  <c r="BG207" i="111"/>
  <c r="BH207" i="111"/>
  <c r="BI207" i="111"/>
  <c r="BK207" i="111"/>
  <c r="J208" i="111"/>
  <c r="BF208" i="111" s="1"/>
  <c r="P208" i="111"/>
  <c r="R208" i="111"/>
  <c r="T208" i="111"/>
  <c r="BE208" i="111"/>
  <c r="BG208" i="111"/>
  <c r="BH208" i="111"/>
  <c r="BI208" i="111"/>
  <c r="BK208" i="111"/>
  <c r="J209" i="111"/>
  <c r="BF209" i="111" s="1"/>
  <c r="P209" i="111"/>
  <c r="R209" i="111"/>
  <c r="T209" i="111"/>
  <c r="BE209" i="111"/>
  <c r="BG209" i="111"/>
  <c r="BH209" i="111"/>
  <c r="BI209" i="111"/>
  <c r="BK209" i="111"/>
  <c r="J210" i="111"/>
  <c r="P210" i="111"/>
  <c r="R210" i="111"/>
  <c r="T210" i="111"/>
  <c r="BE210" i="111"/>
  <c r="BF210" i="111"/>
  <c r="BG210" i="111"/>
  <c r="BH210" i="111"/>
  <c r="BI210" i="111"/>
  <c r="BK210" i="111"/>
  <c r="J211" i="111"/>
  <c r="P211" i="111"/>
  <c r="R211" i="111"/>
  <c r="T211" i="111"/>
  <c r="BE211" i="111"/>
  <c r="BF211" i="111"/>
  <c r="BG211" i="111"/>
  <c r="BH211" i="111"/>
  <c r="BI211" i="111"/>
  <c r="BK211" i="111"/>
  <c r="J213" i="111"/>
  <c r="BF213" i="111" s="1"/>
  <c r="P213" i="111"/>
  <c r="P212" i="111" s="1"/>
  <c r="R213" i="111"/>
  <c r="R212" i="111" s="1"/>
  <c r="T213" i="111"/>
  <c r="T212" i="111" s="1"/>
  <c r="BE213" i="111"/>
  <c r="BG213" i="111"/>
  <c r="BH213" i="111"/>
  <c r="BI213" i="111"/>
  <c r="BK213" i="111"/>
  <c r="BK212" i="111" s="1"/>
  <c r="J212" i="111" s="1"/>
  <c r="J104" i="111" s="1"/>
  <c r="J214" i="111"/>
  <c r="P214" i="111"/>
  <c r="R214" i="111"/>
  <c r="T214" i="111"/>
  <c r="BE214" i="111"/>
  <c r="BF214" i="111"/>
  <c r="BG214" i="111"/>
  <c r="BH214" i="111"/>
  <c r="BI214" i="111"/>
  <c r="BK214" i="111"/>
  <c r="J215" i="111"/>
  <c r="P215" i="111"/>
  <c r="R215" i="111"/>
  <c r="T215" i="111"/>
  <c r="BE215" i="111"/>
  <c r="BF215" i="111"/>
  <c r="BG215" i="111"/>
  <c r="BH215" i="111"/>
  <c r="BI215" i="111"/>
  <c r="BK215" i="111"/>
  <c r="J217" i="111"/>
  <c r="P217" i="111"/>
  <c r="P216" i="111" s="1"/>
  <c r="R217" i="111"/>
  <c r="R216" i="111" s="1"/>
  <c r="T217" i="111"/>
  <c r="T216" i="111" s="1"/>
  <c r="BE217" i="111"/>
  <c r="BF217" i="111"/>
  <c r="BG217" i="111"/>
  <c r="BH217" i="111"/>
  <c r="BI217" i="111"/>
  <c r="BK217" i="111"/>
  <c r="J218" i="111"/>
  <c r="P218" i="111"/>
  <c r="R218" i="111"/>
  <c r="T218" i="111"/>
  <c r="BE218" i="111"/>
  <c r="BF218" i="111"/>
  <c r="BG218" i="111"/>
  <c r="BH218" i="111"/>
  <c r="BI218" i="111"/>
  <c r="BK218" i="111"/>
  <c r="J219" i="111"/>
  <c r="P219" i="111"/>
  <c r="R219" i="111"/>
  <c r="T219" i="111"/>
  <c r="BE219" i="111"/>
  <c r="BF219" i="111"/>
  <c r="BG219" i="111"/>
  <c r="BH219" i="111"/>
  <c r="BI219" i="111"/>
  <c r="BK219" i="111"/>
  <c r="BK216" i="111" s="1"/>
  <c r="J216" i="111" s="1"/>
  <c r="J105" i="111" s="1"/>
  <c r="J220" i="111"/>
  <c r="BF220" i="111" s="1"/>
  <c r="P220" i="111"/>
  <c r="R220" i="111"/>
  <c r="T220" i="111"/>
  <c r="BE220" i="111"/>
  <c r="BG220" i="111"/>
  <c r="BH220" i="111"/>
  <c r="BI220" i="111"/>
  <c r="BK220" i="111"/>
  <c r="J221" i="111"/>
  <c r="BF221" i="111" s="1"/>
  <c r="P221" i="111"/>
  <c r="R221" i="111"/>
  <c r="T221" i="111"/>
  <c r="BE221" i="111"/>
  <c r="BG221" i="111"/>
  <c r="BH221" i="111"/>
  <c r="BI221" i="111"/>
  <c r="BK221" i="111"/>
  <c r="J222" i="111"/>
  <c r="BF222" i="111" s="1"/>
  <c r="P222" i="111"/>
  <c r="R222" i="111"/>
  <c r="T222" i="111"/>
  <c r="BE222" i="111"/>
  <c r="BG222" i="111"/>
  <c r="BH222" i="111"/>
  <c r="BI222" i="111"/>
  <c r="BK222" i="111"/>
  <c r="J223" i="111"/>
  <c r="P223" i="111"/>
  <c r="R223" i="111"/>
  <c r="T223" i="111"/>
  <c r="BE223" i="111"/>
  <c r="BF223" i="111"/>
  <c r="BG223" i="111"/>
  <c r="BH223" i="111"/>
  <c r="BI223" i="111"/>
  <c r="BK223" i="111"/>
  <c r="J224" i="111"/>
  <c r="P224" i="111"/>
  <c r="R224" i="111"/>
  <c r="T224" i="111"/>
  <c r="BE224" i="111"/>
  <c r="BF224" i="111"/>
  <c r="BG224" i="111"/>
  <c r="BH224" i="111"/>
  <c r="BI224" i="111"/>
  <c r="BK224" i="111"/>
  <c r="J225" i="111"/>
  <c r="P225" i="111"/>
  <c r="R225" i="111"/>
  <c r="T225" i="111"/>
  <c r="BE225" i="111"/>
  <c r="BF225" i="111"/>
  <c r="BG225" i="111"/>
  <c r="BH225" i="111"/>
  <c r="BI225" i="111"/>
  <c r="BK225" i="111"/>
  <c r="J226" i="111"/>
  <c r="BF226" i="111" s="1"/>
  <c r="P226" i="111"/>
  <c r="R226" i="111"/>
  <c r="T226" i="111"/>
  <c r="BE226" i="111"/>
  <c r="BG226" i="111"/>
  <c r="BH226" i="111"/>
  <c r="BI226" i="111"/>
  <c r="BK226" i="111"/>
  <c r="J227" i="111"/>
  <c r="BF227" i="111" s="1"/>
  <c r="P227" i="111"/>
  <c r="R227" i="111"/>
  <c r="T227" i="111"/>
  <c r="BE227" i="111"/>
  <c r="BG227" i="111"/>
  <c r="BH227" i="111"/>
  <c r="BI227" i="111"/>
  <c r="BK227" i="111"/>
  <c r="J228" i="111"/>
  <c r="BF228" i="111" s="1"/>
  <c r="P228" i="111"/>
  <c r="R228" i="111"/>
  <c r="T228" i="111"/>
  <c r="BE228" i="111"/>
  <c r="BG228" i="111"/>
  <c r="BH228" i="111"/>
  <c r="BI228" i="111"/>
  <c r="BK228" i="111"/>
  <c r="J229" i="111"/>
  <c r="P229" i="111"/>
  <c r="R229" i="111"/>
  <c r="T229" i="111"/>
  <c r="BE229" i="111"/>
  <c r="BF229" i="111"/>
  <c r="BG229" i="111"/>
  <c r="BH229" i="111"/>
  <c r="BI229" i="111"/>
  <c r="BK229" i="111"/>
  <c r="J230" i="111"/>
  <c r="P230" i="111"/>
  <c r="R230" i="111"/>
  <c r="T230" i="111"/>
  <c r="BE230" i="111"/>
  <c r="BF230" i="111"/>
  <c r="BG230" i="111"/>
  <c r="BH230" i="111"/>
  <c r="BI230" i="111"/>
  <c r="BK230" i="111"/>
  <c r="J231" i="111"/>
  <c r="P231" i="111"/>
  <c r="R231" i="111"/>
  <c r="T231" i="111"/>
  <c r="BE231" i="111"/>
  <c r="BF231" i="111"/>
  <c r="BG231" i="111"/>
  <c r="BH231" i="111"/>
  <c r="BI231" i="111"/>
  <c r="BK231" i="111"/>
  <c r="J232" i="111"/>
  <c r="BF232" i="111" s="1"/>
  <c r="P232" i="111"/>
  <c r="R232" i="111"/>
  <c r="T232" i="111"/>
  <c r="BE232" i="111"/>
  <c r="BG232" i="111"/>
  <c r="BH232" i="111"/>
  <c r="BI232" i="111"/>
  <c r="BK232" i="111"/>
  <c r="J233" i="111"/>
  <c r="BF233" i="111" s="1"/>
  <c r="P233" i="111"/>
  <c r="R233" i="111"/>
  <c r="T233" i="111"/>
  <c r="BE233" i="111"/>
  <c r="BG233" i="111"/>
  <c r="BH233" i="111"/>
  <c r="BI233" i="111"/>
  <c r="BK233" i="111"/>
  <c r="J234" i="111"/>
  <c r="BF234" i="111" s="1"/>
  <c r="P234" i="111"/>
  <c r="R234" i="111"/>
  <c r="T234" i="111"/>
  <c r="BE234" i="111"/>
  <c r="BG234" i="111"/>
  <c r="BH234" i="111"/>
  <c r="BI234" i="111"/>
  <c r="BK234" i="111"/>
  <c r="J235" i="111"/>
  <c r="P235" i="111"/>
  <c r="R235" i="111"/>
  <c r="T235" i="111"/>
  <c r="BE235" i="111"/>
  <c r="BF235" i="111"/>
  <c r="BG235" i="111"/>
  <c r="BH235" i="111"/>
  <c r="BI235" i="111"/>
  <c r="BK235" i="111"/>
  <c r="J236" i="111"/>
  <c r="P236" i="111"/>
  <c r="R236" i="111"/>
  <c r="T236" i="111"/>
  <c r="BE236" i="111"/>
  <c r="BF236" i="111"/>
  <c r="BG236" i="111"/>
  <c r="BH236" i="111"/>
  <c r="BI236" i="111"/>
  <c r="BK236" i="111"/>
  <c r="J237" i="111"/>
  <c r="P237" i="111"/>
  <c r="R237" i="111"/>
  <c r="T237" i="111"/>
  <c r="BE237" i="111"/>
  <c r="BF237" i="111"/>
  <c r="BG237" i="111"/>
  <c r="BH237" i="111"/>
  <c r="BI237" i="111"/>
  <c r="BK237" i="111"/>
  <c r="J238" i="111"/>
  <c r="BF238" i="111" s="1"/>
  <c r="P238" i="111"/>
  <c r="R238" i="111"/>
  <c r="T238" i="111"/>
  <c r="BE238" i="111"/>
  <c r="BG238" i="111"/>
  <c r="BH238" i="111"/>
  <c r="BI238" i="111"/>
  <c r="BK238" i="111"/>
  <c r="J239" i="111"/>
  <c r="BF239" i="111" s="1"/>
  <c r="P239" i="111"/>
  <c r="R239" i="111"/>
  <c r="T239" i="111"/>
  <c r="BE239" i="111"/>
  <c r="BG239" i="111"/>
  <c r="BH239" i="111"/>
  <c r="BI239" i="111"/>
  <c r="BK239" i="111"/>
  <c r="J240" i="111"/>
  <c r="BF240" i="111" s="1"/>
  <c r="P240" i="111"/>
  <c r="R240" i="111"/>
  <c r="T240" i="111"/>
  <c r="BE240" i="111"/>
  <c r="BG240" i="111"/>
  <c r="BH240" i="111"/>
  <c r="BI240" i="111"/>
  <c r="BK240" i="111"/>
  <c r="J241" i="111"/>
  <c r="P241" i="111"/>
  <c r="R241" i="111"/>
  <c r="T241" i="111"/>
  <c r="BE241" i="111"/>
  <c r="BF241" i="111"/>
  <c r="BG241" i="111"/>
  <c r="BH241" i="111"/>
  <c r="BI241" i="111"/>
  <c r="BK241" i="111"/>
  <c r="J242" i="111"/>
  <c r="P242" i="111"/>
  <c r="R242" i="111"/>
  <c r="T242" i="111"/>
  <c r="BE242" i="111"/>
  <c r="BF242" i="111"/>
  <c r="BG242" i="111"/>
  <c r="BH242" i="111"/>
  <c r="BI242" i="111"/>
  <c r="BK242" i="111"/>
  <c r="J243" i="111"/>
  <c r="P243" i="111"/>
  <c r="R243" i="111"/>
  <c r="T243" i="111"/>
  <c r="BE243" i="111"/>
  <c r="BF243" i="111"/>
  <c r="BG243" i="111"/>
  <c r="BH243" i="111"/>
  <c r="BI243" i="111"/>
  <c r="BK243" i="111"/>
  <c r="J244" i="111"/>
  <c r="BF244" i="111" s="1"/>
  <c r="P244" i="111"/>
  <c r="R244" i="111"/>
  <c r="T244" i="111"/>
  <c r="BE244" i="111"/>
  <c r="BG244" i="111"/>
  <c r="BH244" i="111"/>
  <c r="BI244" i="111"/>
  <c r="BK244" i="111"/>
  <c r="J245" i="111"/>
  <c r="BF245" i="111" s="1"/>
  <c r="P245" i="111"/>
  <c r="R245" i="111"/>
  <c r="T245" i="111"/>
  <c r="BE245" i="111"/>
  <c r="BG245" i="111"/>
  <c r="BH245" i="111"/>
  <c r="BI245" i="111"/>
  <c r="BK245" i="111"/>
  <c r="J246" i="111"/>
  <c r="BF246" i="111" s="1"/>
  <c r="P246" i="111"/>
  <c r="R246" i="111"/>
  <c r="T246" i="111"/>
  <c r="BE246" i="111"/>
  <c r="BG246" i="111"/>
  <c r="BH246" i="111"/>
  <c r="BI246" i="111"/>
  <c r="BK246" i="111"/>
  <c r="J247" i="111"/>
  <c r="P247" i="111"/>
  <c r="R247" i="111"/>
  <c r="T247" i="111"/>
  <c r="BE247" i="111"/>
  <c r="BF247" i="111"/>
  <c r="BG247" i="111"/>
  <c r="BH247" i="111"/>
  <c r="BI247" i="111"/>
  <c r="BK247" i="111"/>
  <c r="J248" i="111"/>
  <c r="P248" i="111"/>
  <c r="R248" i="111"/>
  <c r="T248" i="111"/>
  <c r="BE248" i="111"/>
  <c r="BF248" i="111"/>
  <c r="BG248" i="111"/>
  <c r="BH248" i="111"/>
  <c r="BI248" i="111"/>
  <c r="BK248" i="111"/>
  <c r="J249" i="111"/>
  <c r="P249" i="111"/>
  <c r="R249" i="111"/>
  <c r="T249" i="111"/>
  <c r="BE249" i="111"/>
  <c r="BF249" i="111"/>
  <c r="BG249" i="111"/>
  <c r="BH249" i="111"/>
  <c r="BI249" i="111"/>
  <c r="BK249" i="111"/>
  <c r="J250" i="111"/>
  <c r="BF250" i="111" s="1"/>
  <c r="P250" i="111"/>
  <c r="R250" i="111"/>
  <c r="T250" i="111"/>
  <c r="BE250" i="111"/>
  <c r="BG250" i="111"/>
  <c r="BH250" i="111"/>
  <c r="BI250" i="111"/>
  <c r="BK250" i="111"/>
  <c r="J251" i="111"/>
  <c r="BF251" i="111" s="1"/>
  <c r="P251" i="111"/>
  <c r="R251" i="111"/>
  <c r="T251" i="111"/>
  <c r="BE251" i="111"/>
  <c r="BG251" i="111"/>
  <c r="BH251" i="111"/>
  <c r="BI251" i="111"/>
  <c r="BK251" i="111"/>
  <c r="J253" i="111"/>
  <c r="BF253" i="111" s="1"/>
  <c r="P253" i="111"/>
  <c r="R253" i="111"/>
  <c r="T253" i="111"/>
  <c r="BE253" i="111"/>
  <c r="BG253" i="111"/>
  <c r="BH253" i="111"/>
  <c r="BI253" i="111"/>
  <c r="BK253" i="111"/>
  <c r="J254" i="111"/>
  <c r="BF254" i="111" s="1"/>
  <c r="P254" i="111"/>
  <c r="P252" i="111" s="1"/>
  <c r="R254" i="111"/>
  <c r="T254" i="111"/>
  <c r="BE254" i="111"/>
  <c r="BG254" i="111"/>
  <c r="BH254" i="111"/>
  <c r="BI254" i="111"/>
  <c r="BK254" i="111"/>
  <c r="J255" i="111"/>
  <c r="BF255" i="111" s="1"/>
  <c r="P255" i="111"/>
  <c r="R255" i="111"/>
  <c r="R252" i="111" s="1"/>
  <c r="T255" i="111"/>
  <c r="BE255" i="111"/>
  <c r="BG255" i="111"/>
  <c r="BH255" i="111"/>
  <c r="BI255" i="111"/>
  <c r="BK255" i="111"/>
  <c r="J256" i="111"/>
  <c r="P256" i="111"/>
  <c r="R256" i="111"/>
  <c r="T256" i="111"/>
  <c r="BE256" i="111"/>
  <c r="BF256" i="111"/>
  <c r="BG256" i="111"/>
  <c r="BH256" i="111"/>
  <c r="BI256" i="111"/>
  <c r="BK256" i="111"/>
  <c r="J257" i="111"/>
  <c r="P257" i="111"/>
  <c r="R257" i="111"/>
  <c r="T257" i="111"/>
  <c r="BE257" i="111"/>
  <c r="BF257" i="111"/>
  <c r="BG257" i="111"/>
  <c r="BH257" i="111"/>
  <c r="BI257" i="111"/>
  <c r="BK257" i="111"/>
  <c r="J258" i="111"/>
  <c r="P258" i="111"/>
  <c r="R258" i="111"/>
  <c r="T258" i="111"/>
  <c r="BE258" i="111"/>
  <c r="BF258" i="111"/>
  <c r="BG258" i="111"/>
  <c r="BH258" i="111"/>
  <c r="BI258" i="111"/>
  <c r="BK258" i="111"/>
  <c r="BK252" i="111" s="1"/>
  <c r="J252" i="111" s="1"/>
  <c r="J106" i="111" s="1"/>
  <c r="J259" i="111"/>
  <c r="BF259" i="111" s="1"/>
  <c r="P259" i="111"/>
  <c r="R259" i="111"/>
  <c r="T259" i="111"/>
  <c r="BE259" i="111"/>
  <c r="BG259" i="111"/>
  <c r="BH259" i="111"/>
  <c r="BI259" i="111"/>
  <c r="BK259" i="111"/>
  <c r="J260" i="111"/>
  <c r="BF260" i="111" s="1"/>
  <c r="P260" i="111"/>
  <c r="R260" i="111"/>
  <c r="T260" i="111"/>
  <c r="BE260" i="111"/>
  <c r="BG260" i="111"/>
  <c r="BH260" i="111"/>
  <c r="BI260" i="111"/>
  <c r="BK260" i="111"/>
  <c r="J261" i="111"/>
  <c r="BF261" i="111" s="1"/>
  <c r="P261" i="111"/>
  <c r="R261" i="111"/>
  <c r="T261" i="111"/>
  <c r="T252" i="111" s="1"/>
  <c r="BE261" i="111"/>
  <c r="BG261" i="111"/>
  <c r="BH261" i="111"/>
  <c r="BI261" i="111"/>
  <c r="BK261" i="111"/>
  <c r="J262" i="111"/>
  <c r="P262" i="111"/>
  <c r="R262" i="111"/>
  <c r="T262" i="111"/>
  <c r="BE262" i="111"/>
  <c r="BF262" i="111"/>
  <c r="BG262" i="111"/>
  <c r="BH262" i="111"/>
  <c r="BI262" i="111"/>
  <c r="BK262" i="111"/>
  <c r="J263" i="111"/>
  <c r="P263" i="111"/>
  <c r="R263" i="111"/>
  <c r="T263" i="111"/>
  <c r="BE263" i="111"/>
  <c r="BF263" i="111"/>
  <c r="BG263" i="111"/>
  <c r="BH263" i="111"/>
  <c r="BI263" i="111"/>
  <c r="BK263" i="111"/>
  <c r="J264" i="111"/>
  <c r="P264" i="111"/>
  <c r="R264" i="111"/>
  <c r="T264" i="111"/>
  <c r="BE264" i="111"/>
  <c r="BF264" i="111"/>
  <c r="BG264" i="111"/>
  <c r="BH264" i="111"/>
  <c r="BI264" i="111"/>
  <c r="BK264" i="111"/>
  <c r="BK265" i="111"/>
  <c r="J265" i="111" s="1"/>
  <c r="J107" i="111" s="1"/>
  <c r="J266" i="111"/>
  <c r="P266" i="111"/>
  <c r="P265" i="111" s="1"/>
  <c r="R266" i="111"/>
  <c r="R265" i="111" s="1"/>
  <c r="T266" i="111"/>
  <c r="T265" i="111" s="1"/>
  <c r="BE266" i="111"/>
  <c r="BF266" i="111"/>
  <c r="BG266" i="111"/>
  <c r="BH266" i="111"/>
  <c r="BI266" i="111"/>
  <c r="BK266" i="111"/>
  <c r="G107" i="119" l="1"/>
  <c r="H88" i="112"/>
  <c r="G20" i="112"/>
  <c r="H20" i="112" s="1"/>
  <c r="H21" i="112" s="1"/>
  <c r="G36" i="112"/>
  <c r="H36" i="112" s="1"/>
  <c r="H37" i="112" s="1"/>
  <c r="G26" i="112"/>
  <c r="H26" i="112" s="1"/>
  <c r="H27" i="112" s="1"/>
  <c r="G83" i="112"/>
  <c r="H83" i="112" s="1"/>
  <c r="H84" i="112" s="1"/>
  <c r="G66" i="112"/>
  <c r="H66" i="112" s="1"/>
  <c r="H67" i="112" s="1"/>
  <c r="H25" i="118"/>
  <c r="H54" i="115"/>
  <c r="H131" i="114"/>
  <c r="P128" i="111"/>
  <c r="P139" i="111"/>
  <c r="T139" i="111"/>
  <c r="T127" i="111" s="1"/>
  <c r="BK139" i="111"/>
  <c r="J139" i="111" s="1"/>
  <c r="J100" i="111" s="1"/>
  <c r="J140" i="111"/>
  <c r="J101" i="111" s="1"/>
  <c r="J34" i="111"/>
  <c r="F34" i="111"/>
  <c r="R127" i="111"/>
  <c r="BK128" i="111"/>
  <c r="J129" i="111"/>
  <c r="J98" i="111" s="1"/>
  <c r="F123" i="111"/>
  <c r="H90" i="112" l="1"/>
  <c r="P127" i="111"/>
  <c r="BK127" i="111"/>
  <c r="J127" i="111" s="1"/>
  <c r="J128" i="111"/>
  <c r="J97" i="111" s="1"/>
  <c r="J96" i="111" l="1"/>
  <c r="J30" i="111"/>
  <c r="J39" i="111" s="1"/>
  <c r="BK485" i="110" l="1"/>
  <c r="BI485" i="110"/>
  <c r="BH485" i="110"/>
  <c r="BG485" i="110"/>
  <c r="BE485" i="110"/>
  <c r="T485" i="110"/>
  <c r="R485" i="110"/>
  <c r="P485" i="110"/>
  <c r="J485" i="110"/>
  <c r="BF485" i="110" s="1"/>
  <c r="BK482" i="110"/>
  <c r="BI482" i="110"/>
  <c r="BH482" i="110"/>
  <c r="BG482" i="110"/>
  <c r="BE482" i="110"/>
  <c r="T482" i="110"/>
  <c r="R482" i="110"/>
  <c r="P482" i="110"/>
  <c r="J482" i="110"/>
  <c r="BF482" i="110" s="1"/>
  <c r="BK451" i="110"/>
  <c r="BK450" i="110" s="1"/>
  <c r="J450" i="110" s="1"/>
  <c r="J114" i="110" s="1"/>
  <c r="BI451" i="110"/>
  <c r="BH451" i="110"/>
  <c r="BG451" i="110"/>
  <c r="BE451" i="110"/>
  <c r="T451" i="110"/>
  <c r="T450" i="110" s="1"/>
  <c r="R451" i="110"/>
  <c r="P451" i="110"/>
  <c r="P450" i="110" s="1"/>
  <c r="J451" i="110"/>
  <c r="BF451" i="110" s="1"/>
  <c r="BK449" i="110"/>
  <c r="BI449" i="110"/>
  <c r="BH449" i="110"/>
  <c r="BG449" i="110"/>
  <c r="BF449" i="110"/>
  <c r="BE449" i="110"/>
  <c r="T449" i="110"/>
  <c r="R449" i="110"/>
  <c r="P449" i="110"/>
  <c r="J449" i="110"/>
  <c r="BK447" i="110"/>
  <c r="BI447" i="110"/>
  <c r="BH447" i="110"/>
  <c r="BG447" i="110"/>
  <c r="BF447" i="110"/>
  <c r="BE447" i="110"/>
  <c r="T447" i="110"/>
  <c r="R447" i="110"/>
  <c r="P447" i="110"/>
  <c r="J447" i="110"/>
  <c r="BK432" i="110"/>
  <c r="BI432" i="110"/>
  <c r="BH432" i="110"/>
  <c r="BG432" i="110"/>
  <c r="BF432" i="110"/>
  <c r="BE432" i="110"/>
  <c r="T432" i="110"/>
  <c r="T431" i="110" s="1"/>
  <c r="R432" i="110"/>
  <c r="R431" i="110" s="1"/>
  <c r="P432" i="110"/>
  <c r="P431" i="110" s="1"/>
  <c r="J432" i="110"/>
  <c r="BK431" i="110"/>
  <c r="J431" i="110" s="1"/>
  <c r="J113" i="110" s="1"/>
  <c r="BK430" i="110"/>
  <c r="BI430" i="110"/>
  <c r="BH430" i="110"/>
  <c r="BG430" i="110"/>
  <c r="BE430" i="110"/>
  <c r="T430" i="110"/>
  <c r="R430" i="110"/>
  <c r="P430" i="110"/>
  <c r="J430" i="110"/>
  <c r="BF430" i="110" s="1"/>
  <c r="BK428" i="110"/>
  <c r="BI428" i="110"/>
  <c r="BH428" i="110"/>
  <c r="BG428" i="110"/>
  <c r="BE428" i="110"/>
  <c r="T428" i="110"/>
  <c r="R428" i="110"/>
  <c r="P428" i="110"/>
  <c r="J428" i="110"/>
  <c r="BF428" i="110" s="1"/>
  <c r="BK424" i="110"/>
  <c r="BI424" i="110"/>
  <c r="BH424" i="110"/>
  <c r="BG424" i="110"/>
  <c r="BF424" i="110"/>
  <c r="BE424" i="110"/>
  <c r="T424" i="110"/>
  <c r="T423" i="110" s="1"/>
  <c r="R424" i="110"/>
  <c r="P424" i="110"/>
  <c r="P423" i="110" s="1"/>
  <c r="J424" i="110"/>
  <c r="BK423" i="110"/>
  <c r="J423" i="110" s="1"/>
  <c r="J112" i="110" s="1"/>
  <c r="BK422" i="110"/>
  <c r="BI422" i="110"/>
  <c r="BH422" i="110"/>
  <c r="BG422" i="110"/>
  <c r="BF422" i="110"/>
  <c r="BE422" i="110"/>
  <c r="T422" i="110"/>
  <c r="R422" i="110"/>
  <c r="P422" i="110"/>
  <c r="J422" i="110"/>
  <c r="BK420" i="110"/>
  <c r="BI420" i="110"/>
  <c r="BH420" i="110"/>
  <c r="BG420" i="110"/>
  <c r="BF420" i="110"/>
  <c r="BE420" i="110"/>
  <c r="T420" i="110"/>
  <c r="R420" i="110"/>
  <c r="P420" i="110"/>
  <c r="J420" i="110"/>
  <c r="BK415" i="110"/>
  <c r="BI415" i="110"/>
  <c r="BH415" i="110"/>
  <c r="BG415" i="110"/>
  <c r="BE415" i="110"/>
  <c r="T415" i="110"/>
  <c r="R415" i="110"/>
  <c r="P415" i="110"/>
  <c r="J415" i="110"/>
  <c r="BF415" i="110" s="1"/>
  <c r="BK413" i="110"/>
  <c r="BI413" i="110"/>
  <c r="BH413" i="110"/>
  <c r="BG413" i="110"/>
  <c r="BE413" i="110"/>
  <c r="T413" i="110"/>
  <c r="R413" i="110"/>
  <c r="P413" i="110"/>
  <c r="J413" i="110"/>
  <c r="BF413" i="110" s="1"/>
  <c r="BK406" i="110"/>
  <c r="BI406" i="110"/>
  <c r="BH406" i="110"/>
  <c r="BG406" i="110"/>
  <c r="BF406" i="110"/>
  <c r="BE406" i="110"/>
  <c r="T406" i="110"/>
  <c r="R406" i="110"/>
  <c r="P406" i="110"/>
  <c r="J406" i="110"/>
  <c r="R405" i="110"/>
  <c r="BK404" i="110"/>
  <c r="BI404" i="110"/>
  <c r="BH404" i="110"/>
  <c r="BG404" i="110"/>
  <c r="BE404" i="110"/>
  <c r="T404" i="110"/>
  <c r="R404" i="110"/>
  <c r="P404" i="110"/>
  <c r="J404" i="110"/>
  <c r="BF404" i="110" s="1"/>
  <c r="BK392" i="110"/>
  <c r="BI392" i="110"/>
  <c r="BH392" i="110"/>
  <c r="BG392" i="110"/>
  <c r="BE392" i="110"/>
  <c r="T392" i="110"/>
  <c r="R392" i="110"/>
  <c r="P392" i="110"/>
  <c r="J392" i="110"/>
  <c r="BF392" i="110" s="1"/>
  <c r="BK391" i="110"/>
  <c r="BI391" i="110"/>
  <c r="BH391" i="110"/>
  <c r="BG391" i="110"/>
  <c r="BE391" i="110"/>
  <c r="T391" i="110"/>
  <c r="R391" i="110"/>
  <c r="P391" i="110"/>
  <c r="J391" i="110"/>
  <c r="BF391" i="110" s="1"/>
  <c r="BK387" i="110"/>
  <c r="BI387" i="110"/>
  <c r="BH387" i="110"/>
  <c r="BG387" i="110"/>
  <c r="BE387" i="110"/>
  <c r="T387" i="110"/>
  <c r="R387" i="110"/>
  <c r="P387" i="110"/>
  <c r="J387" i="110"/>
  <c r="BF387" i="110" s="1"/>
  <c r="BK383" i="110"/>
  <c r="BI383" i="110"/>
  <c r="BH383" i="110"/>
  <c r="BG383" i="110"/>
  <c r="BE383" i="110"/>
  <c r="T383" i="110"/>
  <c r="R383" i="110"/>
  <c r="P383" i="110"/>
  <c r="J383" i="110"/>
  <c r="BF383" i="110" s="1"/>
  <c r="BK379" i="110"/>
  <c r="BI379" i="110"/>
  <c r="BH379" i="110"/>
  <c r="BG379" i="110"/>
  <c r="BF379" i="110"/>
  <c r="BE379" i="110"/>
  <c r="T379" i="110"/>
  <c r="T378" i="110" s="1"/>
  <c r="R379" i="110"/>
  <c r="P379" i="110"/>
  <c r="P378" i="110" s="1"/>
  <c r="J379" i="110"/>
  <c r="BK378" i="110"/>
  <c r="J378" i="110" s="1"/>
  <c r="J110" i="110" s="1"/>
  <c r="BK377" i="110"/>
  <c r="BI377" i="110"/>
  <c r="BH377" i="110"/>
  <c r="BG377" i="110"/>
  <c r="BF377" i="110"/>
  <c r="BE377" i="110"/>
  <c r="T377" i="110"/>
  <c r="R377" i="110"/>
  <c r="P377" i="110"/>
  <c r="J377" i="110"/>
  <c r="BK373" i="110"/>
  <c r="BI373" i="110"/>
  <c r="BH373" i="110"/>
  <c r="BG373" i="110"/>
  <c r="BF373" i="110"/>
  <c r="BE373" i="110"/>
  <c r="T373" i="110"/>
  <c r="R373" i="110"/>
  <c r="P373" i="110"/>
  <c r="J373" i="110"/>
  <c r="BK369" i="110"/>
  <c r="BI369" i="110"/>
  <c r="BH369" i="110"/>
  <c r="BG369" i="110"/>
  <c r="BE369" i="110"/>
  <c r="T369" i="110"/>
  <c r="R369" i="110"/>
  <c r="P369" i="110"/>
  <c r="J369" i="110"/>
  <c r="BF369" i="110" s="1"/>
  <c r="BK365" i="110"/>
  <c r="BI365" i="110"/>
  <c r="BH365" i="110"/>
  <c r="BG365" i="110"/>
  <c r="BE365" i="110"/>
  <c r="T365" i="110"/>
  <c r="R365" i="110"/>
  <c r="P365" i="110"/>
  <c r="J365" i="110"/>
  <c r="BF365" i="110" s="1"/>
  <c r="BK360" i="110"/>
  <c r="BI360" i="110"/>
  <c r="BH360" i="110"/>
  <c r="BG360" i="110"/>
  <c r="BF360" i="110"/>
  <c r="BE360" i="110"/>
  <c r="T360" i="110"/>
  <c r="R360" i="110"/>
  <c r="P360" i="110"/>
  <c r="J360" i="110"/>
  <c r="R359" i="110"/>
  <c r="BK358" i="110"/>
  <c r="BI358" i="110"/>
  <c r="BH358" i="110"/>
  <c r="BG358" i="110"/>
  <c r="BE358" i="110"/>
  <c r="T358" i="110"/>
  <c r="R358" i="110"/>
  <c r="P358" i="110"/>
  <c r="J358" i="110"/>
  <c r="BF358" i="110" s="1"/>
  <c r="BK350" i="110"/>
  <c r="BI350" i="110"/>
  <c r="BH350" i="110"/>
  <c r="BG350" i="110"/>
  <c r="BE350" i="110"/>
  <c r="T350" i="110"/>
  <c r="R350" i="110"/>
  <c r="P350" i="110"/>
  <c r="J350" i="110"/>
  <c r="BF350" i="110" s="1"/>
  <c r="BK346" i="110"/>
  <c r="BI346" i="110"/>
  <c r="BH346" i="110"/>
  <c r="BG346" i="110"/>
  <c r="BE346" i="110"/>
  <c r="T346" i="110"/>
  <c r="R346" i="110"/>
  <c r="P346" i="110"/>
  <c r="J346" i="110"/>
  <c r="BF346" i="110" s="1"/>
  <c r="BK343" i="110"/>
  <c r="BI343" i="110"/>
  <c r="BH343" i="110"/>
  <c r="BG343" i="110"/>
  <c r="BE343" i="110"/>
  <c r="T343" i="110"/>
  <c r="R343" i="110"/>
  <c r="P343" i="110"/>
  <c r="J343" i="110"/>
  <c r="BF343" i="110" s="1"/>
  <c r="BK340" i="110"/>
  <c r="BI340" i="110"/>
  <c r="BH340" i="110"/>
  <c r="BG340" i="110"/>
  <c r="BE340" i="110"/>
  <c r="T340" i="110"/>
  <c r="R340" i="110"/>
  <c r="P340" i="110"/>
  <c r="J340" i="110"/>
  <c r="BF340" i="110" s="1"/>
  <c r="BK337" i="110"/>
  <c r="BI337" i="110"/>
  <c r="BH337" i="110"/>
  <c r="BG337" i="110"/>
  <c r="BF337" i="110"/>
  <c r="BE337" i="110"/>
  <c r="T337" i="110"/>
  <c r="R337" i="110"/>
  <c r="P337" i="110"/>
  <c r="J337" i="110"/>
  <c r="BK332" i="110"/>
  <c r="BI332" i="110"/>
  <c r="BH332" i="110"/>
  <c r="BG332" i="110"/>
  <c r="BE332" i="110"/>
  <c r="T332" i="110"/>
  <c r="R332" i="110"/>
  <c r="P332" i="110"/>
  <c r="J332" i="110"/>
  <c r="BF332" i="110" s="1"/>
  <c r="BK329" i="110"/>
  <c r="BI329" i="110"/>
  <c r="BH329" i="110"/>
  <c r="BG329" i="110"/>
  <c r="BE329" i="110"/>
  <c r="T329" i="110"/>
  <c r="R329" i="110"/>
  <c r="P329" i="110"/>
  <c r="J329" i="110"/>
  <c r="BF329" i="110" s="1"/>
  <c r="BK325" i="110"/>
  <c r="BI325" i="110"/>
  <c r="BH325" i="110"/>
  <c r="BG325" i="110"/>
  <c r="BF325" i="110"/>
  <c r="BE325" i="110"/>
  <c r="T325" i="110"/>
  <c r="R325" i="110"/>
  <c r="P325" i="110"/>
  <c r="J325" i="110"/>
  <c r="BK319" i="110"/>
  <c r="BI319" i="110"/>
  <c r="BH319" i="110"/>
  <c r="BG319" i="110"/>
  <c r="BF319" i="110"/>
  <c r="BE319" i="110"/>
  <c r="T319" i="110"/>
  <c r="R319" i="110"/>
  <c r="P319" i="110"/>
  <c r="J319" i="110"/>
  <c r="BK315" i="110"/>
  <c r="BK314" i="110" s="1"/>
  <c r="J314" i="110" s="1"/>
  <c r="J108" i="110" s="1"/>
  <c r="BI315" i="110"/>
  <c r="BH315" i="110"/>
  <c r="BG315" i="110"/>
  <c r="BE315" i="110"/>
  <c r="T315" i="110"/>
  <c r="R315" i="110"/>
  <c r="R314" i="110" s="1"/>
  <c r="P315" i="110"/>
  <c r="J315" i="110"/>
  <c r="BF315" i="110" s="1"/>
  <c r="BK313" i="110"/>
  <c r="BI313" i="110"/>
  <c r="BH313" i="110"/>
  <c r="BG313" i="110"/>
  <c r="BE313" i="110"/>
  <c r="T313" i="110"/>
  <c r="R313" i="110"/>
  <c r="P313" i="110"/>
  <c r="J313" i="110"/>
  <c r="BF313" i="110" s="1"/>
  <c r="BK309" i="110"/>
  <c r="BK308" i="110" s="1"/>
  <c r="J308" i="110" s="1"/>
  <c r="J107" i="110" s="1"/>
  <c r="BI309" i="110"/>
  <c r="BH309" i="110"/>
  <c r="BG309" i="110"/>
  <c r="BE309" i="110"/>
  <c r="T309" i="110"/>
  <c r="T308" i="110" s="1"/>
  <c r="R309" i="110"/>
  <c r="R308" i="110" s="1"/>
  <c r="P309" i="110"/>
  <c r="P308" i="110" s="1"/>
  <c r="J309" i="110"/>
  <c r="BF309" i="110" s="1"/>
  <c r="BK307" i="110"/>
  <c r="BI307" i="110"/>
  <c r="BH307" i="110"/>
  <c r="BG307" i="110"/>
  <c r="BE307" i="110"/>
  <c r="T307" i="110"/>
  <c r="R307" i="110"/>
  <c r="P307" i="110"/>
  <c r="J307" i="110"/>
  <c r="BF307" i="110" s="1"/>
  <c r="BK305" i="110"/>
  <c r="BI305" i="110"/>
  <c r="BH305" i="110"/>
  <c r="BG305" i="110"/>
  <c r="BE305" i="110"/>
  <c r="T305" i="110"/>
  <c r="R305" i="110"/>
  <c r="P305" i="110"/>
  <c r="J305" i="110"/>
  <c r="BF305" i="110" s="1"/>
  <c r="BK297" i="110"/>
  <c r="BK296" i="110" s="1"/>
  <c r="J296" i="110" s="1"/>
  <c r="J106" i="110" s="1"/>
  <c r="BI297" i="110"/>
  <c r="BH297" i="110"/>
  <c r="BG297" i="110"/>
  <c r="BE297" i="110"/>
  <c r="T297" i="110"/>
  <c r="T296" i="110" s="1"/>
  <c r="R297" i="110"/>
  <c r="P297" i="110"/>
  <c r="P296" i="110" s="1"/>
  <c r="J297" i="110"/>
  <c r="BF297" i="110" s="1"/>
  <c r="BK295" i="110"/>
  <c r="BI295" i="110"/>
  <c r="BH295" i="110"/>
  <c r="BG295" i="110"/>
  <c r="BF295" i="110"/>
  <c r="BE295" i="110"/>
  <c r="T295" i="110"/>
  <c r="R295" i="110"/>
  <c r="P295" i="110"/>
  <c r="J295" i="110"/>
  <c r="BK287" i="110"/>
  <c r="BI287" i="110"/>
  <c r="BH287" i="110"/>
  <c r="BG287" i="110"/>
  <c r="BF287" i="110"/>
  <c r="BE287" i="110"/>
  <c r="T287" i="110"/>
  <c r="R287" i="110"/>
  <c r="P287" i="110"/>
  <c r="J287" i="110"/>
  <c r="BK283" i="110"/>
  <c r="BI283" i="110"/>
  <c r="BH283" i="110"/>
  <c r="BG283" i="110"/>
  <c r="BF283" i="110"/>
  <c r="BE283" i="110"/>
  <c r="T283" i="110"/>
  <c r="T282" i="110" s="1"/>
  <c r="R283" i="110"/>
  <c r="R282" i="110" s="1"/>
  <c r="P283" i="110"/>
  <c r="P282" i="110" s="1"/>
  <c r="J283" i="110"/>
  <c r="BK282" i="110"/>
  <c r="J282" i="110" s="1"/>
  <c r="J105" i="110" s="1"/>
  <c r="BK280" i="110"/>
  <c r="BK279" i="110" s="1"/>
  <c r="J279" i="110" s="1"/>
  <c r="J103" i="110" s="1"/>
  <c r="BI280" i="110"/>
  <c r="BH280" i="110"/>
  <c r="BG280" i="110"/>
  <c r="BE280" i="110"/>
  <c r="T280" i="110"/>
  <c r="R280" i="110"/>
  <c r="R279" i="110" s="1"/>
  <c r="P280" i="110"/>
  <c r="P279" i="110" s="1"/>
  <c r="J280" i="110"/>
  <c r="BF280" i="110" s="1"/>
  <c r="T279" i="110"/>
  <c r="BK278" i="110"/>
  <c r="BI278" i="110"/>
  <c r="BH278" i="110"/>
  <c r="BG278" i="110"/>
  <c r="BE278" i="110"/>
  <c r="T278" i="110"/>
  <c r="R278" i="110"/>
  <c r="P278" i="110"/>
  <c r="J278" i="110"/>
  <c r="BF278" i="110" s="1"/>
  <c r="BK276" i="110"/>
  <c r="BI276" i="110"/>
  <c r="BH276" i="110"/>
  <c r="BG276" i="110"/>
  <c r="BE276" i="110"/>
  <c r="T276" i="110"/>
  <c r="R276" i="110"/>
  <c r="P276" i="110"/>
  <c r="J276" i="110"/>
  <c r="BF276" i="110" s="1"/>
  <c r="BK275" i="110"/>
  <c r="BI275" i="110"/>
  <c r="BH275" i="110"/>
  <c r="BG275" i="110"/>
  <c r="BE275" i="110"/>
  <c r="T275" i="110"/>
  <c r="R275" i="110"/>
  <c r="P275" i="110"/>
  <c r="J275" i="110"/>
  <c r="BF275" i="110" s="1"/>
  <c r="BK273" i="110"/>
  <c r="BI273" i="110"/>
  <c r="BH273" i="110"/>
  <c r="BG273" i="110"/>
  <c r="BE273" i="110"/>
  <c r="T273" i="110"/>
  <c r="R273" i="110"/>
  <c r="P273" i="110"/>
  <c r="J273" i="110"/>
  <c r="BF273" i="110" s="1"/>
  <c r="BK272" i="110"/>
  <c r="BI272" i="110"/>
  <c r="BH272" i="110"/>
  <c r="BG272" i="110"/>
  <c r="BE272" i="110"/>
  <c r="T272" i="110"/>
  <c r="R272" i="110"/>
  <c r="P272" i="110"/>
  <c r="J272" i="110"/>
  <c r="BF272" i="110" s="1"/>
  <c r="BK271" i="110"/>
  <c r="BI271" i="110"/>
  <c r="BH271" i="110"/>
  <c r="BG271" i="110"/>
  <c r="BE271" i="110"/>
  <c r="T271" i="110"/>
  <c r="R271" i="110"/>
  <c r="P271" i="110"/>
  <c r="J271" i="110"/>
  <c r="BF271" i="110" s="1"/>
  <c r="BK261" i="110"/>
  <c r="BI261" i="110"/>
  <c r="BH261" i="110"/>
  <c r="BG261" i="110"/>
  <c r="BF261" i="110"/>
  <c r="BE261" i="110"/>
  <c r="T261" i="110"/>
  <c r="R261" i="110"/>
  <c r="P261" i="110"/>
  <c r="J261" i="110"/>
  <c r="BK256" i="110"/>
  <c r="BI256" i="110"/>
  <c r="BH256" i="110"/>
  <c r="BG256" i="110"/>
  <c r="BE256" i="110"/>
  <c r="T256" i="110"/>
  <c r="R256" i="110"/>
  <c r="P256" i="110"/>
  <c r="J256" i="110"/>
  <c r="BF256" i="110" s="1"/>
  <c r="BK253" i="110"/>
  <c r="BI253" i="110"/>
  <c r="BH253" i="110"/>
  <c r="BG253" i="110"/>
  <c r="BE253" i="110"/>
  <c r="T253" i="110"/>
  <c r="R253" i="110"/>
  <c r="P253" i="110"/>
  <c r="J253" i="110"/>
  <c r="BF253" i="110" s="1"/>
  <c r="BK249" i="110"/>
  <c r="BI249" i="110"/>
  <c r="BH249" i="110"/>
  <c r="BG249" i="110"/>
  <c r="BF249" i="110"/>
  <c r="BE249" i="110"/>
  <c r="T249" i="110"/>
  <c r="R249" i="110"/>
  <c r="P249" i="110"/>
  <c r="J249" i="110"/>
  <c r="BK245" i="110"/>
  <c r="BI245" i="110"/>
  <c r="BH245" i="110"/>
  <c r="BG245" i="110"/>
  <c r="BF245" i="110"/>
  <c r="BE245" i="110"/>
  <c r="T245" i="110"/>
  <c r="R245" i="110"/>
  <c r="P245" i="110"/>
  <c r="J245" i="110"/>
  <c r="BK241" i="110"/>
  <c r="BI241" i="110"/>
  <c r="BH241" i="110"/>
  <c r="BG241" i="110"/>
  <c r="BE241" i="110"/>
  <c r="T241" i="110"/>
  <c r="R241" i="110"/>
  <c r="P241" i="110"/>
  <c r="J241" i="110"/>
  <c r="BF241" i="110" s="1"/>
  <c r="BK238" i="110"/>
  <c r="BI238" i="110"/>
  <c r="BH238" i="110"/>
  <c r="BG238" i="110"/>
  <c r="BE238" i="110"/>
  <c r="T238" i="110"/>
  <c r="R238" i="110"/>
  <c r="P238" i="110"/>
  <c r="J238" i="110"/>
  <c r="BF238" i="110" s="1"/>
  <c r="BK235" i="110"/>
  <c r="BI235" i="110"/>
  <c r="BH235" i="110"/>
  <c r="BG235" i="110"/>
  <c r="BE235" i="110"/>
  <c r="T235" i="110"/>
  <c r="T234" i="110" s="1"/>
  <c r="R235" i="110"/>
  <c r="P235" i="110"/>
  <c r="P234" i="110" s="1"/>
  <c r="J235" i="110"/>
  <c r="BF235" i="110" s="1"/>
  <c r="BK234" i="110"/>
  <c r="J234" i="110" s="1"/>
  <c r="J102" i="110" s="1"/>
  <c r="BK230" i="110"/>
  <c r="BI230" i="110"/>
  <c r="BH230" i="110"/>
  <c r="BG230" i="110"/>
  <c r="BF230" i="110"/>
  <c r="BE230" i="110"/>
  <c r="T230" i="110"/>
  <c r="R230" i="110"/>
  <c r="P230" i="110"/>
  <c r="J230" i="110"/>
  <c r="BK226" i="110"/>
  <c r="BI226" i="110"/>
  <c r="BH226" i="110"/>
  <c r="BG226" i="110"/>
  <c r="BE226" i="110"/>
  <c r="T226" i="110"/>
  <c r="R226" i="110"/>
  <c r="P226" i="110"/>
  <c r="J226" i="110"/>
  <c r="BF226" i="110" s="1"/>
  <c r="BK222" i="110"/>
  <c r="BI222" i="110"/>
  <c r="BH222" i="110"/>
  <c r="BG222" i="110"/>
  <c r="BE222" i="110"/>
  <c r="T222" i="110"/>
  <c r="R222" i="110"/>
  <c r="P222" i="110"/>
  <c r="J222" i="110"/>
  <c r="BF222" i="110" s="1"/>
  <c r="BK218" i="110"/>
  <c r="BI218" i="110"/>
  <c r="BH218" i="110"/>
  <c r="BG218" i="110"/>
  <c r="BE218" i="110"/>
  <c r="T218" i="110"/>
  <c r="R218" i="110"/>
  <c r="P218" i="110"/>
  <c r="J218" i="110"/>
  <c r="BF218" i="110" s="1"/>
  <c r="BK214" i="110"/>
  <c r="BI214" i="110"/>
  <c r="BH214" i="110"/>
  <c r="BG214" i="110"/>
  <c r="BE214" i="110"/>
  <c r="T214" i="110"/>
  <c r="R214" i="110"/>
  <c r="P214" i="110"/>
  <c r="J214" i="110"/>
  <c r="BF214" i="110" s="1"/>
  <c r="BK209" i="110"/>
  <c r="BI209" i="110"/>
  <c r="BH209" i="110"/>
  <c r="BG209" i="110"/>
  <c r="BE209" i="110"/>
  <c r="T209" i="110"/>
  <c r="R209" i="110"/>
  <c r="P209" i="110"/>
  <c r="J209" i="110"/>
  <c r="BF209" i="110" s="1"/>
  <c r="BK205" i="110"/>
  <c r="BI205" i="110"/>
  <c r="BH205" i="110"/>
  <c r="BG205" i="110"/>
  <c r="BE205" i="110"/>
  <c r="T205" i="110"/>
  <c r="R205" i="110"/>
  <c r="P205" i="110"/>
  <c r="J205" i="110"/>
  <c r="BF205" i="110" s="1"/>
  <c r="BK196" i="110"/>
  <c r="BI196" i="110"/>
  <c r="BH196" i="110"/>
  <c r="BG196" i="110"/>
  <c r="BE196" i="110"/>
  <c r="T196" i="110"/>
  <c r="R196" i="110"/>
  <c r="P196" i="110"/>
  <c r="J196" i="110"/>
  <c r="BF196" i="110" s="1"/>
  <c r="BK186" i="110"/>
  <c r="BI186" i="110"/>
  <c r="BH186" i="110"/>
  <c r="BG186" i="110"/>
  <c r="BF186" i="110"/>
  <c r="BE186" i="110"/>
  <c r="T186" i="110"/>
  <c r="R186" i="110"/>
  <c r="P186" i="110"/>
  <c r="J186" i="110"/>
  <c r="BK181" i="110"/>
  <c r="BI181" i="110"/>
  <c r="BH181" i="110"/>
  <c r="BG181" i="110"/>
  <c r="BF181" i="110"/>
  <c r="BE181" i="110"/>
  <c r="T181" i="110"/>
  <c r="R181" i="110"/>
  <c r="P181" i="110"/>
  <c r="J181" i="110"/>
  <c r="BK176" i="110"/>
  <c r="BI176" i="110"/>
  <c r="BH176" i="110"/>
  <c r="BG176" i="110"/>
  <c r="BF176" i="110"/>
  <c r="BE176" i="110"/>
  <c r="T176" i="110"/>
  <c r="R176" i="110"/>
  <c r="P176" i="110"/>
  <c r="J176" i="110"/>
  <c r="BK173" i="110"/>
  <c r="BK172" i="110" s="1"/>
  <c r="J172" i="110" s="1"/>
  <c r="J101" i="110" s="1"/>
  <c r="BI173" i="110"/>
  <c r="BH173" i="110"/>
  <c r="BG173" i="110"/>
  <c r="BF173" i="110"/>
  <c r="BE173" i="110"/>
  <c r="T173" i="110"/>
  <c r="T172" i="110" s="1"/>
  <c r="R173" i="110"/>
  <c r="P173" i="110"/>
  <c r="P172" i="110" s="1"/>
  <c r="J173" i="110"/>
  <c r="BK171" i="110"/>
  <c r="BI171" i="110"/>
  <c r="BH171" i="110"/>
  <c r="BG171" i="110"/>
  <c r="BF171" i="110"/>
  <c r="BE171" i="110"/>
  <c r="T171" i="110"/>
  <c r="R171" i="110"/>
  <c r="P171" i="110"/>
  <c r="J171" i="110"/>
  <c r="BK170" i="110"/>
  <c r="BI170" i="110"/>
  <c r="BH170" i="110"/>
  <c r="BG170" i="110"/>
  <c r="BF170" i="110"/>
  <c r="BE170" i="110"/>
  <c r="T170" i="110"/>
  <c r="R170" i="110"/>
  <c r="P170" i="110"/>
  <c r="J170" i="110"/>
  <c r="BK169" i="110"/>
  <c r="BI169" i="110"/>
  <c r="BH169" i="110"/>
  <c r="BG169" i="110"/>
  <c r="BE169" i="110"/>
  <c r="T169" i="110"/>
  <c r="R169" i="110"/>
  <c r="P169" i="110"/>
  <c r="J169" i="110"/>
  <c r="BF169" i="110" s="1"/>
  <c r="BK168" i="110"/>
  <c r="BI168" i="110"/>
  <c r="BH168" i="110"/>
  <c r="BG168" i="110"/>
  <c r="BE168" i="110"/>
  <c r="T168" i="110"/>
  <c r="R168" i="110"/>
  <c r="P168" i="110"/>
  <c r="J168" i="110"/>
  <c r="BF168" i="110" s="1"/>
  <c r="BK167" i="110"/>
  <c r="BI167" i="110"/>
  <c r="BH167" i="110"/>
  <c r="BG167" i="110"/>
  <c r="BE167" i="110"/>
  <c r="T167" i="110"/>
  <c r="R167" i="110"/>
  <c r="P167" i="110"/>
  <c r="J167" i="110"/>
  <c r="BF167" i="110" s="1"/>
  <c r="BK166" i="110"/>
  <c r="BI166" i="110"/>
  <c r="BH166" i="110"/>
  <c r="BG166" i="110"/>
  <c r="BE166" i="110"/>
  <c r="T166" i="110"/>
  <c r="R166" i="110"/>
  <c r="P166" i="110"/>
  <c r="J166" i="110"/>
  <c r="BF166" i="110" s="1"/>
  <c r="BK165" i="110"/>
  <c r="BI165" i="110"/>
  <c r="BH165" i="110"/>
  <c r="BG165" i="110"/>
  <c r="BF165" i="110"/>
  <c r="BE165" i="110"/>
  <c r="T165" i="110"/>
  <c r="R165" i="110"/>
  <c r="P165" i="110"/>
  <c r="J165" i="110"/>
  <c r="BK164" i="110"/>
  <c r="BI164" i="110"/>
  <c r="BH164" i="110"/>
  <c r="BG164" i="110"/>
  <c r="BF164" i="110"/>
  <c r="BE164" i="110"/>
  <c r="T164" i="110"/>
  <c r="R164" i="110"/>
  <c r="P164" i="110"/>
  <c r="J164" i="110"/>
  <c r="BK163" i="110"/>
  <c r="BI163" i="110"/>
  <c r="BH163" i="110"/>
  <c r="BG163" i="110"/>
  <c r="BE163" i="110"/>
  <c r="T163" i="110"/>
  <c r="R163" i="110"/>
  <c r="P163" i="110"/>
  <c r="J163" i="110"/>
  <c r="BF163" i="110" s="1"/>
  <c r="BK162" i="110"/>
  <c r="BI162" i="110"/>
  <c r="BH162" i="110"/>
  <c r="BG162" i="110"/>
  <c r="BE162" i="110"/>
  <c r="T162" i="110"/>
  <c r="R162" i="110"/>
  <c r="P162" i="110"/>
  <c r="J162" i="110"/>
  <c r="BF162" i="110" s="1"/>
  <c r="BK161" i="110"/>
  <c r="BI161" i="110"/>
  <c r="BH161" i="110"/>
  <c r="BG161" i="110"/>
  <c r="BE161" i="110"/>
  <c r="T161" i="110"/>
  <c r="R161" i="110"/>
  <c r="P161" i="110"/>
  <c r="J161" i="110"/>
  <c r="BF161" i="110" s="1"/>
  <c r="BK160" i="110"/>
  <c r="BI160" i="110"/>
  <c r="BH160" i="110"/>
  <c r="BG160" i="110"/>
  <c r="BE160" i="110"/>
  <c r="T160" i="110"/>
  <c r="R160" i="110"/>
  <c r="P160" i="110"/>
  <c r="J160" i="110"/>
  <c r="BF160" i="110" s="1"/>
  <c r="BK159" i="110"/>
  <c r="BI159" i="110"/>
  <c r="BH159" i="110"/>
  <c r="BG159" i="110"/>
  <c r="BF159" i="110"/>
  <c r="BE159" i="110"/>
  <c r="T159" i="110"/>
  <c r="R159" i="110"/>
  <c r="P159" i="110"/>
  <c r="J159" i="110"/>
  <c r="BK156" i="110"/>
  <c r="BK155" i="110" s="1"/>
  <c r="J155" i="110" s="1"/>
  <c r="J100" i="110" s="1"/>
  <c r="BI156" i="110"/>
  <c r="BH156" i="110"/>
  <c r="BG156" i="110"/>
  <c r="BF156" i="110"/>
  <c r="BE156" i="110"/>
  <c r="T156" i="110"/>
  <c r="T155" i="110" s="1"/>
  <c r="R156" i="110"/>
  <c r="P156" i="110"/>
  <c r="J156" i="110"/>
  <c r="P155" i="110"/>
  <c r="BK152" i="110"/>
  <c r="BI152" i="110"/>
  <c r="BH152" i="110"/>
  <c r="BG152" i="110"/>
  <c r="BE152" i="110"/>
  <c r="T152" i="110"/>
  <c r="T151" i="110" s="1"/>
  <c r="R152" i="110"/>
  <c r="P152" i="110"/>
  <c r="J152" i="110"/>
  <c r="BF152" i="110" s="1"/>
  <c r="BK151" i="110"/>
  <c r="J151" i="110" s="1"/>
  <c r="J99" i="110" s="1"/>
  <c r="R151" i="110"/>
  <c r="P151" i="110"/>
  <c r="BK147" i="110"/>
  <c r="BK146" i="110" s="1"/>
  <c r="BI147" i="110"/>
  <c r="BH147" i="110"/>
  <c r="BG147" i="110"/>
  <c r="BE147" i="110"/>
  <c r="T147" i="110"/>
  <c r="R147" i="110"/>
  <c r="R146" i="110" s="1"/>
  <c r="P147" i="110"/>
  <c r="J147" i="110"/>
  <c r="BF147" i="110" s="1"/>
  <c r="T146" i="110"/>
  <c r="P146" i="110"/>
  <c r="F140" i="110"/>
  <c r="J138" i="110"/>
  <c r="F138" i="110"/>
  <c r="E136" i="110"/>
  <c r="BI123" i="110"/>
  <c r="BH123" i="110"/>
  <c r="BG123" i="110"/>
  <c r="BE123" i="110"/>
  <c r="BI122" i="110"/>
  <c r="BH122" i="110"/>
  <c r="BG122" i="110"/>
  <c r="BF122" i="110"/>
  <c r="BE122" i="110"/>
  <c r="BI121" i="110"/>
  <c r="BH121" i="110"/>
  <c r="BG121" i="110"/>
  <c r="BF121" i="110"/>
  <c r="BE121" i="110"/>
  <c r="BI120" i="110"/>
  <c r="BH120" i="110"/>
  <c r="BG120" i="110"/>
  <c r="BF120" i="110"/>
  <c r="BE120" i="110"/>
  <c r="BI119" i="110"/>
  <c r="BH119" i="110"/>
  <c r="BG119" i="110"/>
  <c r="F37" i="110" s="1"/>
  <c r="BF119" i="110"/>
  <c r="BE119" i="110"/>
  <c r="J35" i="110" s="1"/>
  <c r="BI118" i="110"/>
  <c r="BH118" i="110"/>
  <c r="F38" i="110" s="1"/>
  <c r="BG118" i="110"/>
  <c r="BF118" i="110"/>
  <c r="BE118" i="110"/>
  <c r="F91" i="110"/>
  <c r="J89" i="110"/>
  <c r="F89" i="110"/>
  <c r="E87" i="110"/>
  <c r="J39" i="110"/>
  <c r="J38" i="110"/>
  <c r="J37" i="110"/>
  <c r="F141" i="110" s="1"/>
  <c r="E134" i="110" s="1"/>
  <c r="F35" i="110" l="1"/>
  <c r="P359" i="110"/>
  <c r="T359" i="110"/>
  <c r="BK359" i="110"/>
  <c r="J359" i="110" s="1"/>
  <c r="J109" i="110" s="1"/>
  <c r="P405" i="110"/>
  <c r="T405" i="110"/>
  <c r="BK405" i="110"/>
  <c r="J405" i="110" s="1"/>
  <c r="J111" i="110" s="1"/>
  <c r="F39" i="110"/>
  <c r="T145" i="110"/>
  <c r="R155" i="110"/>
  <c r="R172" i="110"/>
  <c r="R234" i="110"/>
  <c r="R296" i="110"/>
  <c r="P314" i="110"/>
  <c r="T314" i="110"/>
  <c r="R378" i="110"/>
  <c r="R423" i="110"/>
  <c r="R450" i="110"/>
  <c r="J146" i="110"/>
  <c r="J98" i="110" s="1"/>
  <c r="BK145" i="110"/>
  <c r="P145" i="110"/>
  <c r="R145" i="110"/>
  <c r="T281" i="110"/>
  <c r="T144" i="110" s="1"/>
  <c r="P281" i="110"/>
  <c r="R281" i="110"/>
  <c r="BK281" i="110"/>
  <c r="J281" i="110" s="1"/>
  <c r="J104" i="110" s="1"/>
  <c r="F92" i="110"/>
  <c r="E85" i="110"/>
  <c r="R144" i="110" l="1"/>
  <c r="P144" i="110"/>
  <c r="BK144" i="110"/>
  <c r="J144" i="110" s="1"/>
  <c r="J96" i="110" s="1"/>
  <c r="J145" i="110"/>
  <c r="J97" i="110" s="1"/>
  <c r="J30" i="110" l="1"/>
  <c r="J123" i="110" l="1"/>
  <c r="BF123" i="110" l="1"/>
  <c r="J117" i="110"/>
  <c r="J31" i="110" l="1"/>
  <c r="J32" i="110" s="1"/>
  <c r="J125" i="110"/>
  <c r="F36" i="110"/>
  <c r="J36" i="110"/>
  <c r="J41" i="110" l="1"/>
  <c r="G22" i="7" l="1"/>
  <c r="G26" i="7" l="1"/>
  <c r="G10" i="7"/>
  <c r="G30" i="7" l="1"/>
  <c r="G27" i="7"/>
  <c r="F32" i="7" l="1"/>
  <c r="G32" i="7" s="1"/>
  <c r="G34" i="7" s="1"/>
</calcChain>
</file>

<file path=xl/sharedStrings.xml><?xml version="1.0" encoding="utf-8"?>
<sst xmlns="http://schemas.openxmlformats.org/spreadsheetml/2006/main" count="7440" uniqueCount="1690">
  <si>
    <t xml:space="preserve"> </t>
  </si>
  <si>
    <t>DPH</t>
  </si>
  <si>
    <t>EUR</t>
  </si>
  <si>
    <t>Kód</t>
  </si>
  <si>
    <t>Množstvo</t>
  </si>
  <si>
    <t>Typ</t>
  </si>
  <si>
    <t>%</t>
  </si>
  <si>
    <t>D</t>
  </si>
  <si>
    <t>m3</t>
  </si>
  <si>
    <t>súbor</t>
  </si>
  <si>
    <t>m2</t>
  </si>
  <si>
    <t>t</t>
  </si>
  <si>
    <t>m</t>
  </si>
  <si>
    <t>Názov stavby  :</t>
  </si>
  <si>
    <t>CELKOVÉ  NÁKLADY  STAVBY</t>
  </si>
  <si>
    <t>CELKOM</t>
  </si>
  <si>
    <t>NÁKLADY  CELKOM  BEZ DPH</t>
  </si>
  <si>
    <t>z</t>
  </si>
  <si>
    <t>NÁKLAD VRÁTANE DPH</t>
  </si>
  <si>
    <t>Investor :</t>
  </si>
  <si>
    <t>Generálny projektant :</t>
  </si>
  <si>
    <t>Spracovateľ :</t>
  </si>
  <si>
    <t>ROZPOČET</t>
  </si>
  <si>
    <t>Popis</t>
  </si>
  <si>
    <t>MJ</t>
  </si>
  <si>
    <t>1</t>
  </si>
  <si>
    <t>2</t>
  </si>
  <si>
    <t>3</t>
  </si>
  <si>
    <t>4</t>
  </si>
  <si>
    <t>5</t>
  </si>
  <si>
    <t>6</t>
  </si>
  <si>
    <t>7</t>
  </si>
  <si>
    <t>Dátum:</t>
  </si>
  <si>
    <t>Stavba:</t>
  </si>
  <si>
    <t>Poznámka:</t>
  </si>
  <si>
    <t>0</t>
  </si>
  <si>
    <t>KRYCÍ LIST ROZPOČTU</t>
  </si>
  <si>
    <t>v ---  nižšie sa nachádzajú doplnkové a pomocné údaje k zostavám  --- v</t>
  </si>
  <si>
    <t>False</t>
  </si>
  <si>
    <t>JKSO:</t>
  </si>
  <si>
    <t/>
  </si>
  <si>
    <t>KS:</t>
  </si>
  <si>
    <t>Miesto:</t>
  </si>
  <si>
    <t>Objednávateľ:</t>
  </si>
  <si>
    <t>IČO:</t>
  </si>
  <si>
    <t>IČ DPH:</t>
  </si>
  <si>
    <t>Zhotoviteľ:</t>
  </si>
  <si>
    <t>Projektant:</t>
  </si>
  <si>
    <t>Spracovateľ:</t>
  </si>
  <si>
    <t>Náklady z rozpočtu</t>
  </si>
  <si>
    <t>Ostatné náklady</t>
  </si>
  <si>
    <t>Cena bez DPH</t>
  </si>
  <si>
    <t>Základ dane</t>
  </si>
  <si>
    <t>Sadzba dane</t>
  </si>
  <si>
    <t>Výška dane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</si>
  <si>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</si>
  <si>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</si>
  <si>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</si>
  <si>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</si>
  <si>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</si>
  <si>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</si>
  <si>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</si>
  <si>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</si>
  <si>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</si>
  <si>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</si>
  <si>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</si>
  <si>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</si>
  <si>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</si>
  <si>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</si>
  <si>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</si>
  <si>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</si>
  <si>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1) Náklady z rozpočtu</t>
  </si>
  <si>
    <t>-1</t>
  </si>
  <si>
    <t>PSV - Práce a dodávky PSV</t>
  </si>
  <si>
    <t>2) Ostatné náklady</t>
  </si>
  <si>
    <t>Celkové náklady za stavbu 1) + 2)</t>
  </si>
  <si>
    <t>PČ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</si>
  <si>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</si>
  <si>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</si>
  <si>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</si>
  <si>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</si>
  <si>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</si>
  <si>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</si>
  <si>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</si>
  <si>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</si>
  <si>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ROZPOCET</t>
  </si>
  <si>
    <t>27</t>
  </si>
  <si>
    <t>K</t>
  </si>
  <si>
    <t>VV</t>
  </si>
  <si>
    <t>28</t>
  </si>
  <si>
    <t>29</t>
  </si>
  <si>
    <t>8</t>
  </si>
  <si>
    <t>9</t>
  </si>
  <si>
    <t>10</t>
  </si>
  <si>
    <t>20</t>
  </si>
  <si>
    <t>21</t>
  </si>
  <si>
    <t>22</t>
  </si>
  <si>
    <t>23</t>
  </si>
  <si>
    <t>24</t>
  </si>
  <si>
    <t>26</t>
  </si>
  <si>
    <t>25</t>
  </si>
  <si>
    <t>32</t>
  </si>
  <si>
    <t>18</t>
  </si>
  <si>
    <t>15</t>
  </si>
  <si>
    <t>16</t>
  </si>
  <si>
    <t>17</t>
  </si>
  <si>
    <t>11</t>
  </si>
  <si>
    <t>12</t>
  </si>
  <si>
    <t>13</t>
  </si>
  <si>
    <t>14</t>
  </si>
  <si>
    <t>36</t>
  </si>
  <si>
    <t>37</t>
  </si>
  <si>
    <t>38</t>
  </si>
  <si>
    <t>39</t>
  </si>
  <si>
    <t>40</t>
  </si>
  <si>
    <t>99</t>
  </si>
  <si>
    <t>41</t>
  </si>
  <si>
    <t>PSV</t>
  </si>
  <si>
    <t>Práce a dodávky PSV</t>
  </si>
  <si>
    <t>19</t>
  </si>
  <si>
    <t>35</t>
  </si>
  <si>
    <t>44</t>
  </si>
  <si>
    <t>45</t>
  </si>
  <si>
    <t>42</t>
  </si>
  <si>
    <t>33</t>
  </si>
  <si>
    <t>34</t>
  </si>
  <si>
    <t>M</t>
  </si>
  <si>
    <t>43</t>
  </si>
  <si>
    <t>Projektová a inžinierska činnosť</t>
  </si>
  <si>
    <t>Stavebná časť</t>
  </si>
  <si>
    <t xml:space="preserve">  </t>
  </si>
  <si>
    <t>Kompletizačná činnosť</t>
  </si>
  <si>
    <t>Miesto stavby :</t>
  </si>
  <si>
    <t>súb.</t>
  </si>
  <si>
    <t>ks</t>
  </si>
  <si>
    <t>hod</t>
  </si>
  <si>
    <t>kpl</t>
  </si>
  <si>
    <t>Projektová a inžinierská činnosť</t>
  </si>
  <si>
    <t>Stavebné objekty</t>
  </si>
  <si>
    <t>Geologický prieskum</t>
  </si>
  <si>
    <t>Autorský dozor</t>
  </si>
  <si>
    <t xml:space="preserve">    713 - Izolácie tepelné</t>
  </si>
  <si>
    <t>30</t>
  </si>
  <si>
    <t>31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</si>
  <si>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</si>
  <si>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</si>
  <si>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</si>
  <si>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</si>
  <si>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</si>
  <si>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</si>
  <si>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</si>
  <si>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</si>
  <si>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</si>
  <si>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</si>
  <si>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</si>
  <si>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</si>
  <si>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</si>
  <si>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</si>
  <si>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</si>
  <si>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</si>
  <si>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</si>
  <si>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</si>
  <si>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</si>
  <si>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</si>
  <si>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</si>
  <si>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</si>
  <si>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</si>
  <si>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</si>
  <si>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</si>
  <si>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</si>
  <si>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</si>
  <si>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</si>
  <si>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</si>
  <si>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</si>
  <si>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</si>
  <si>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</si>
  <si>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</si>
  <si>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</si>
  <si>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</si>
  <si>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</si>
  <si>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</si>
  <si>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</si>
  <si>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</si>
  <si>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</si>
  <si>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</si>
  <si>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</si>
  <si>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</si>
  <si>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</si>
  <si>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</si>
  <si>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</si>
  <si>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</si>
  <si>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</si>
  <si>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</si>
  <si>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</si>
  <si>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</si>
  <si>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</si>
  <si>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</si>
  <si>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</si>
  <si>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</si>
  <si>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</si>
  <si>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</si>
  <si>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</si>
  <si>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</si>
  <si>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</si>
  <si>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</si>
  <si>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</si>
  <si>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</si>
  <si>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</si>
  <si>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</si>
  <si>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</si>
  <si>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</si>
  <si>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</si>
  <si>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</si>
  <si>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</si>
  <si>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</si>
  <si>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</si>
  <si>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</si>
  <si>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</si>
  <si>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</si>
  <si>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</si>
  <si>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</si>
  <si>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</si>
  <si>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</si>
  <si>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</si>
  <si>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</si>
  <si>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</si>
  <si>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713</t>
  </si>
  <si>
    <t>Izolácie tepelné</t>
  </si>
  <si>
    <t>kg</t>
  </si>
  <si>
    <t>767</t>
  </si>
  <si>
    <t>783</t>
  </si>
  <si>
    <t>721</t>
  </si>
  <si>
    <t>Vykurovanie</t>
  </si>
  <si>
    <t>VZT</t>
  </si>
  <si>
    <t>ZTI</t>
  </si>
  <si>
    <t>&gt;&gt;  skryté stĺpce  &lt;&lt;</t>
  </si>
  <si>
    <t>SPOLU</t>
  </si>
  <si>
    <t>Presun hmôt pre kovové stavebné doplnkové konštrukcie v objektoch výšky nad 6 do 12 m</t>
  </si>
  <si>
    <t>998767202.S</t>
  </si>
  <si>
    <t>Zdravotechnika - vnútorná kanalizácia</t>
  </si>
  <si>
    <t>Presun hmôt pre izolácie tepelné v objektoch výšky nad 6 m do 12 m</t>
  </si>
  <si>
    <t>998713202.S</t>
  </si>
  <si>
    <t>Elektroinštalácie</t>
  </si>
  <si>
    <t>Montáž ventilu rohového s pripojovacou rúrkou G 1/2</t>
  </si>
  <si>
    <t>725</t>
  </si>
  <si>
    <t>Zdravotechnika - strojné vybavenie</t>
  </si>
  <si>
    <t>724</t>
  </si>
  <si>
    <t>Prepláchnutie a dezinfekcia vodovodného potrubia do DN 80</t>
  </si>
  <si>
    <t>Tlaková skúška vodovodného potrubia závitového do DN 50</t>
  </si>
  <si>
    <t>Vyvedenie a upevnenie výpustky DN 15</t>
  </si>
  <si>
    <t>Zdravotechnika - vnútorný vodovod</t>
  </si>
  <si>
    <t>722</t>
  </si>
  <si>
    <t>Presun hmôt pre vnútornú kanalizáciu v objektoch výšky nad 6 do 12 m</t>
  </si>
  <si>
    <t>Ostatné - skúška tesnosti kanalizácie v objektoch vodou do DN 125</t>
  </si>
  <si>
    <t>Časť:</t>
  </si>
  <si>
    <t>Objekt:</t>
  </si>
  <si>
    <t>Ing. Ľubomír Németh</t>
  </si>
  <si>
    <t xml:space="preserve">    732 - Ústredné kúrenie - strojovne</t>
  </si>
  <si>
    <t>713482121.S</t>
  </si>
  <si>
    <t>Montáž trubíc z PE, hr.15-20 mm,vnút.priemer do 38 mm</t>
  </si>
  <si>
    <t>731</t>
  </si>
  <si>
    <t>732</t>
  </si>
  <si>
    <t>Ústredné kúrenie - strojovne</t>
  </si>
  <si>
    <t>kus</t>
  </si>
  <si>
    <t>HZS</t>
  </si>
  <si>
    <t>HSV - Práce a dodávky HSV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</si>
  <si>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</si>
  <si>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</si>
  <si>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</si>
  <si>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</si>
  <si>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</si>
  <si>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</si>
  <si>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 xml:space="preserve">    711 - Izolácie proti vode a vlhkosti</t>
  </si>
  <si>
    <t xml:space="preserve">    763 - Konštrukcie - drevostavby</t>
  </si>
  <si>
    <t xml:space="preserve">    766 - Konštrukcie stolárske</t>
  </si>
  <si>
    <t xml:space="preserve">    767 - Konštrukcie doplnkové kovové</t>
  </si>
  <si>
    <t xml:space="preserve">    781 - Obklady</t>
  </si>
  <si>
    <t>HSV</t>
  </si>
  <si>
    <t>Práce a dodávky HSV</t>
  </si>
  <si>
    <t>True</t>
  </si>
  <si>
    <t>Súčet</t>
  </si>
  <si>
    <t>Zvislé a kompletné konštrukcie</t>
  </si>
  <si>
    <t>Vodorovné konštrukcie</t>
  </si>
  <si>
    <t>Komunikácie</t>
  </si>
  <si>
    <t>Úpravy povrchov, podlahy, osadenie</t>
  </si>
  <si>
    <t>610991111.S</t>
  </si>
  <si>
    <t>Zakrývanie výplní vnútorných okenných otvorov, predmetov a konštrukcií</t>
  </si>
  <si>
    <t>612460363.S</t>
  </si>
  <si>
    <t>Vnútorná omietka stien vápennocementová jednovrstvová, hr. 10 mm</t>
  </si>
  <si>
    <t>1,0</t>
  </si>
  <si>
    <t>2,0</t>
  </si>
  <si>
    <t>Ostatné konštrukcie a práce-búranie</t>
  </si>
  <si>
    <t>941955002.S</t>
  </si>
  <si>
    <t>Lešenie ľahké pracovné pomocné s výškou lešeňovej podlahy nad 1,20 do 1,90 m</t>
  </si>
  <si>
    <t>952901111.S</t>
  </si>
  <si>
    <t>Vyčistenie budov pri výške podlaží do 4 m</t>
  </si>
  <si>
    <t>16,0</t>
  </si>
  <si>
    <t>979081111.S</t>
  </si>
  <si>
    <t>Odvoz sutiny a vybúraných hmôt na skládku do 1 km</t>
  </si>
  <si>
    <t>979081121.S</t>
  </si>
  <si>
    <t>Odvoz sutiny a vybúraných hmôt na skládku za každý ďalší 1 km</t>
  </si>
  <si>
    <t>979082111.S</t>
  </si>
  <si>
    <t>Vnútrostavenisková doprava sutiny a vybúraných hmôt do 10 m</t>
  </si>
  <si>
    <t>979082121.S</t>
  </si>
  <si>
    <t>Vnútrostavenisková doprava sutiny a vybúraných hmôt za každých ďalších 5 m</t>
  </si>
  <si>
    <t>979089612.S</t>
  </si>
  <si>
    <t>Poplatok za skladovanie - iné odpady zo stavieb a demolácií (17 09), ostatné</t>
  </si>
  <si>
    <t>Presun hmôt HSV</t>
  </si>
  <si>
    <t>999281111.S</t>
  </si>
  <si>
    <t>Presun hmôt pre opravy a údržbu objektov vrátane vonkajších plášťov výšky do 25 m</t>
  </si>
  <si>
    <t>711</t>
  </si>
  <si>
    <t>Izolácie proti vode a vlhkosti</t>
  </si>
  <si>
    <t>998711202.S</t>
  </si>
  <si>
    <t>Presun hmôt pre izoláciu proti vode v objektoch výšky nad 6 do 12 m</t>
  </si>
  <si>
    <t>Medzisúčet</t>
  </si>
  <si>
    <t>763</t>
  </si>
  <si>
    <t>Konštrukcie - drevostavby</t>
  </si>
  <si>
    <t>998763403.S</t>
  </si>
  <si>
    <t>766</t>
  </si>
  <si>
    <t>Konštrukcie stolárske</t>
  </si>
  <si>
    <t>998766202.S</t>
  </si>
  <si>
    <t>Presun hmot pre konštrukcie stolárske v objektoch výšky nad 6 do 12 m</t>
  </si>
  <si>
    <t>Konštrukcie doplnkové kovové</t>
  </si>
  <si>
    <t>767995105.S</t>
  </si>
  <si>
    <t>Montáž ostatných atypických kovových stavebných doplnkových konštrukcií nad 50 do 100 kg</t>
  </si>
  <si>
    <t>771</t>
  </si>
  <si>
    <t>998771202.S</t>
  </si>
  <si>
    <t>Presun hmôt pre podlahy z dlaždíc v objektoch výšky nad 6 do 12 m</t>
  </si>
  <si>
    <t>781</t>
  </si>
  <si>
    <t>Obklady</t>
  </si>
  <si>
    <t>781445210.S</t>
  </si>
  <si>
    <t>Montáž obkladov vnútor. stien z obkladačiek kladených do tmelu flexibilného veľ. 300x300 mm</t>
  </si>
  <si>
    <t>998781202.S</t>
  </si>
  <si>
    <t>Presun hmôt pre obklady keramické v objektoch výšky nad 6 do 12 m</t>
  </si>
  <si>
    <t>784</t>
  </si>
  <si>
    <t>Maľby</t>
  </si>
  <si>
    <t>366</t>
  </si>
  <si>
    <t>364</t>
  </si>
  <si>
    <t>362</t>
  </si>
  <si>
    <t>360</t>
  </si>
  <si>
    <t>358</t>
  </si>
  <si>
    <t>713 - Izolácie tepelné</t>
  </si>
  <si>
    <t>21-M</t>
  </si>
  <si>
    <t>22-M</t>
  </si>
  <si>
    <t>210010027</t>
  </si>
  <si>
    <t>210010301</t>
  </si>
  <si>
    <t>Kód položky</t>
  </si>
  <si>
    <t>{7b2c89bb-bd6f-4de6-84dc-789dc8c881f0}</t>
  </si>
  <si>
    <t>povrchW1</t>
  </si>
  <si>
    <t>704,134</t>
  </si>
  <si>
    <t>povrchW2W3</t>
  </si>
  <si>
    <t>240,135</t>
  </si>
  <si>
    <t>povrvhW2</t>
  </si>
  <si>
    <t>podlahaP1</t>
  </si>
  <si>
    <t>461,85</t>
  </si>
  <si>
    <t>01 - Športová časť</t>
  </si>
  <si>
    <t>Bratislava</t>
  </si>
  <si>
    <t>SPORTWELL</t>
  </si>
  <si>
    <t>ADIF spol. s r.o.</t>
  </si>
  <si>
    <t xml:space="preserve">    721 - Zdravotechnika - vnútorná kanalizácia</t>
  </si>
  <si>
    <t xml:space="preserve">    771 - Podlahy z dlaždíc</t>
  </si>
  <si>
    <t xml:space="preserve">    776 - Podlahy povlakové</t>
  </si>
  <si>
    <t xml:space="preserve">    784 - Maľby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</si>
  <si>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</si>
  <si>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</si>
  <si>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</si>
  <si>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</si>
  <si>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</si>
  <si>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</si>
  <si>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</si>
  <si>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</si>
  <si>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342272031.S</t>
  </si>
  <si>
    <t>Priečky z pórobetónových tvárnic hladkých s objemovou hmotnosťou do 600 kg/m3 hrúbky 100 mm</t>
  </si>
  <si>
    <t>-216969762</t>
  </si>
  <si>
    <t>sokel pri sprchách</t>
  </si>
  <si>
    <t>2,85*0,3+2,9*0,3</t>
  </si>
  <si>
    <t>411388531.S</t>
  </si>
  <si>
    <t>Zabetónov. otvoru s plochou 0,25-1,00 m2, v stropoch zo železobetónu a tvárnicových a v klenbách aj s debnením a hmotami</t>
  </si>
  <si>
    <t>472311254</t>
  </si>
  <si>
    <t>0,375*0,25*8</t>
  </si>
  <si>
    <t>589100006.R1</t>
  </si>
  <si>
    <t>Položenie povrchov pre fitness</t>
  </si>
  <si>
    <t>-1097270580</t>
  </si>
  <si>
    <t>72,0+36,0+28,0+14,0+84,0+78,0</t>
  </si>
  <si>
    <t>284170005200.R1</t>
  </si>
  <si>
    <t>"TurFlex Premium 16mm Blue Customised
1 roll 1m x 24m + 1 roll 2m x 24m with Ladder 2x 1,5m x 20m"</t>
  </si>
  <si>
    <t>1999007800</t>
  </si>
  <si>
    <t>284170005200.R2</t>
  </si>
  <si>
    <t>"Customisation logo on Turf Blue
1.5m x 1,5m in white; material included"</t>
  </si>
  <si>
    <t>169252548</t>
  </si>
  <si>
    <t>284170005200.R3</t>
  </si>
  <si>
    <t>TurFlex Premium 16mm Green Special Customised 1 roll 2m x 18m with Premium Ladder 2m x 15m</t>
  </si>
  <si>
    <t>1584924875</t>
  </si>
  <si>
    <t>284170005200.R4</t>
  </si>
  <si>
    <t>"Customisation logo on Turf Green
1.5m x 1,5m in white; material included"</t>
  </si>
  <si>
    <t>-1180665848</t>
  </si>
  <si>
    <t>284170005200.R5</t>
  </si>
  <si>
    <t>Fitness Xtreme 10mm Black</t>
  </si>
  <si>
    <t>-1602838991</t>
  </si>
  <si>
    <t>284170005200.R6</t>
  </si>
  <si>
    <t>Fitness Xtreme 10mm Wengue</t>
  </si>
  <si>
    <t>-558177912</t>
  </si>
  <si>
    <t>284170005200.R7</t>
  </si>
  <si>
    <t>Fitness Pro 7mm Black</t>
  </si>
  <si>
    <t>1846156251</t>
  </si>
  <si>
    <t>284170005200.R8</t>
  </si>
  <si>
    <t>Zonnax Evo Ladder 2x 1m x 5m Markings in white and light blue</t>
  </si>
  <si>
    <t>2081476583</t>
  </si>
  <si>
    <t>284170005200.R9</t>
  </si>
  <si>
    <t>Zonnax Classic Compass 2m x 2m Markings in white and light blue</t>
  </si>
  <si>
    <t>2098944187</t>
  </si>
  <si>
    <t>284170005200.R10</t>
  </si>
  <si>
    <t>Zonnax Flex Square 2m x 2m Markings in white and light blue</t>
  </si>
  <si>
    <t>-1608991154</t>
  </si>
  <si>
    <t>284170005200.R11</t>
  </si>
  <si>
    <t>Customisation Metre 1m x 2m Markings in white and light blue</t>
  </si>
  <si>
    <t>13778188</t>
  </si>
  <si>
    <t>284170005200.R12</t>
  </si>
  <si>
    <t>Fitness Pro 7mm Light Blue</t>
  </si>
  <si>
    <t>1029549881</t>
  </si>
  <si>
    <t>284170005200.R13</t>
  </si>
  <si>
    <t>Customisation logo on 7mm Light Blue 2m x 2m</t>
  </si>
  <si>
    <t>-1305293958</t>
  </si>
  <si>
    <t>-1139433869</t>
  </si>
  <si>
    <t>3,0*2,4*4+1,1*2,0*2</t>
  </si>
  <si>
    <t>611460124.S</t>
  </si>
  <si>
    <t>Príprava vnútorného podkladu stropov penetráciou pod omietky a nátery</t>
  </si>
  <si>
    <t>-1003402739</t>
  </si>
  <si>
    <t>S1</t>
  </si>
  <si>
    <t>45,13+297,55+33,95-1,475*2,8-1,2*0,1</t>
  </si>
  <si>
    <t>-9,42</t>
  </si>
  <si>
    <t>611460362.S</t>
  </si>
  <si>
    <t>Vnútorná omietka stropov vápennocementová jednovrstvová, hr. 8 mm</t>
  </si>
  <si>
    <t>1822165549</t>
  </si>
  <si>
    <t>612460124.S</t>
  </si>
  <si>
    <t>Príprava vnútorného podkladu stien penetráciou pod omietky a nátery</t>
  </si>
  <si>
    <t>-1350967044</t>
  </si>
  <si>
    <t>W2,W3</t>
  </si>
  <si>
    <t>(0,4*3+0,3+0,4*9+0,15*12+0,3+0,15+6,12+1,55+2,35+2,175+0,3*2+5,6*6)*3,75-3,0*2,4*4</t>
  </si>
  <si>
    <t>(0,4*5+0,1*2+0,3+5,6)*3,75-1,65*2,3</t>
  </si>
  <si>
    <t>(0,4*4+0,15*11+0,3+5,6*5+4,3)*2,85-1,1*2,0*8</t>
  </si>
  <si>
    <t>(0,4+0,15*5+0,3+1,2*2+4,3)*2,85</t>
  </si>
  <si>
    <t>(0,075+4,55+0,075)*2,5</t>
  </si>
  <si>
    <t>-((0,15*7+0,4*2)*2,85+5,6*3*2,85-3,0*1,75*2)</t>
  </si>
  <si>
    <t>-39,953  "fyzio"</t>
  </si>
  <si>
    <t>612460241.S</t>
  </si>
  <si>
    <t>Vnútorná omietka stien vápennocementová jadrová (hrubá), hr. 10 mm</t>
  </si>
  <si>
    <t>-2119051701</t>
  </si>
  <si>
    <t>pod obklady na ZB a murované steny</t>
  </si>
  <si>
    <t>(1,5+1,0*2)*2,5</t>
  </si>
  <si>
    <t>0,2*1,2</t>
  </si>
  <si>
    <t>(0,4+0,15)*0,6</t>
  </si>
  <si>
    <t>(0,3+0,2)*2,5</t>
  </si>
  <si>
    <t>(0,15+0,4*2+0,15)*2,5</t>
  </si>
  <si>
    <t>(0,15+0,4+0,15)*2,5</t>
  </si>
  <si>
    <t>821083354</t>
  </si>
  <si>
    <t>631312671.S</t>
  </si>
  <si>
    <t>Mazanina z betónu prostého (m2) hladená dreveným hladidlom, betón tr. C 20/25 hr. 70 mm</t>
  </si>
  <si>
    <t>1486833566</t>
  </si>
  <si>
    <t>P1</t>
  </si>
  <si>
    <t>627,5-(25,5+11,7+24,34)</t>
  </si>
  <si>
    <t>-104,11 "fizio"</t>
  </si>
  <si>
    <t>631313661.S</t>
  </si>
  <si>
    <t>Mazanina z betónu prostého (m3) tr. C 20/25 hr.nad 80 do 120 mm</t>
  </si>
  <si>
    <t>1016970300</t>
  </si>
  <si>
    <t>podlaha v sprchách</t>
  </si>
  <si>
    <t>2,85*0,9*0,1+2,9*0,9*0,1</t>
  </si>
  <si>
    <t>631319151.S</t>
  </si>
  <si>
    <t>Príplatok za prehlad. povrchu betónovej mazaniny min. tr.C 8/10 oceľ. hlad. hr. 50-80 mm</t>
  </si>
  <si>
    <t>1210546143</t>
  </si>
  <si>
    <t>podlahaP1*0,07</t>
  </si>
  <si>
    <t>631319153.S</t>
  </si>
  <si>
    <t>Príplatok za prehlad. povrchu betónovej mazaniny min. tr.C 8/10 oceľ. hlad. hr. 80-120 mm</t>
  </si>
  <si>
    <t>1113086952</t>
  </si>
  <si>
    <t>631319171.S</t>
  </si>
  <si>
    <t>Príplatok za strhnutie povrchu mazaniny latou pre hr. obidvoch vrstiev mazaniny nad 50 do 80 mm</t>
  </si>
  <si>
    <t>-1064968380</t>
  </si>
  <si>
    <t>631362422.S</t>
  </si>
  <si>
    <t>Výstuž mazanín z betónov (z kameniva) a z ľahkých betónov zo sietí KARI, priemer drôtu 6/6 mm, veľkosť oka 150x150 mm</t>
  </si>
  <si>
    <t>-1965973881</t>
  </si>
  <si>
    <t>341088109</t>
  </si>
  <si>
    <t>-1357569499</t>
  </si>
  <si>
    <t>959941122.S</t>
  </si>
  <si>
    <t>Chemická kotva s kotevným svorníkom tesnená chemickou ampulkou do betónu, ŽB, kameňa, s vyvŕtaním otvoru M12/35/160 mm</t>
  </si>
  <si>
    <t>506085455</t>
  </si>
  <si>
    <t>Z1 - strecha</t>
  </si>
  <si>
    <t>967031132.S</t>
  </si>
  <si>
    <t>Prikresanie rovných ostení, bez odstupu, po hrubom vybúraní otvorov, v murive tehl. na maltu,  -0,05700t</t>
  </si>
  <si>
    <t>1163460680</t>
  </si>
  <si>
    <t>pre VZT</t>
  </si>
  <si>
    <t>(0,69*2+1,31)*0,3+(0,69*2+1,18)*0,3</t>
  </si>
  <si>
    <t>971033541.S</t>
  </si>
  <si>
    <t>Vybúranie otvorov v murive tehl. plochy do 1 m2 hr. do 300 mm,  -1,87500t</t>
  </si>
  <si>
    <t>638095614</t>
  </si>
  <si>
    <t>1,31*0,69*0,3+1,18*0,9*0,3</t>
  </si>
  <si>
    <t>972056010.S</t>
  </si>
  <si>
    <t>Jadrové vrty diamantovými korunkami do D 110 mm do stropov - železobetónových -0,00023t</t>
  </si>
  <si>
    <t>cm</t>
  </si>
  <si>
    <t>-602723513</t>
  </si>
  <si>
    <t>50*2</t>
  </si>
  <si>
    <t>978020191.S</t>
  </si>
  <si>
    <t>Otlčenie omietok stropov vnútorných cementových v rozsahu do 100 %,  -0,06400t</t>
  </si>
  <si>
    <t>1425302714</t>
  </si>
  <si>
    <t>-9,42  "fyzio"</t>
  </si>
  <si>
    <t>978021191.S</t>
  </si>
  <si>
    <t>Otlčenie omietok stien vnútorných cementových v rozsahu do 100 %,  -0,06100t</t>
  </si>
  <si>
    <t>-1775111394</t>
  </si>
  <si>
    <t>(0,4*3+0,3+0,4*9+0,15*12+0,3+0,15+6,12+1,55+0,3*2+5,6*6)*3,75-3,0*2,4*4</t>
  </si>
  <si>
    <t>(0,4*9+0,15*11+0,3*2+0,1*2+5,6*2+4,3)*2,85-1,1*2,0*10-1,65*2,3-3,0*1,75</t>
  </si>
  <si>
    <t>(0,4+0,15*5+0,3+1,2*2+4,3)*2,85-3,0*1,75</t>
  </si>
  <si>
    <t>(0,15+0,4*2+0,15+0,1+0,4+0,15)*2,5</t>
  </si>
  <si>
    <t>979011111.S</t>
  </si>
  <si>
    <t>Zvislá doprava sutiny a vybúraných hmôt za prvé podlažie nad alebo pod základným podlažím</t>
  </si>
  <si>
    <t>1783351708</t>
  </si>
  <si>
    <t>-675405557</t>
  </si>
  <si>
    <t>-364966841</t>
  </si>
  <si>
    <t>32,845*19 'Prepočítané koeficientom množstva</t>
  </si>
  <si>
    <t>-1498113765</t>
  </si>
  <si>
    <t>261401393</t>
  </si>
  <si>
    <t>32,845*4 'Prepočítané koeficientom množstva</t>
  </si>
  <si>
    <t>1493272322</t>
  </si>
  <si>
    <t>1555869884</t>
  </si>
  <si>
    <t>711211051.S</t>
  </si>
  <si>
    <t>Jednozlož. silikátová hydroizolačná hmota, stierka vodorovná</t>
  </si>
  <si>
    <t>131488439</t>
  </si>
  <si>
    <t>vo WC a hygiene</t>
  </si>
  <si>
    <t>2,93+2,93+2,6+12,95+11,85</t>
  </si>
  <si>
    <t>711212051.S</t>
  </si>
  <si>
    <t>Jednozlož. silikátová hydroizolačná hmota, stierka zvislá</t>
  </si>
  <si>
    <t>-626592717</t>
  </si>
  <si>
    <t>pod obklady vo wc a hygiene</t>
  </si>
  <si>
    <t>(1,5+1,0)*2*0,15*2-0,8*0,15*3</t>
  </si>
  <si>
    <t>(1,95+1,4)*2*0,15-1,0*0,15</t>
  </si>
  <si>
    <t>(0,9*2+2,9)*2,5+(14,55-0,9*2-2,9+1,35*4+1,0*2+1,825*2)*0,15-0,8*0,15*4</t>
  </si>
  <si>
    <t>(0,9*2+2,85)*2,5+(13,225-0,9*2-2,85+1,325*4+1,0*4)*0,15-0,8*0,15*4</t>
  </si>
  <si>
    <t>-679677455</t>
  </si>
  <si>
    <t>713351211.S</t>
  </si>
  <si>
    <t>Montáž izolácie tepelnej resp. akustickej telies z dosiek vlákn. materiálov bez povrch. úpravy, konštr. z plech. líšt, plôch rovných jednovrstvová</t>
  </si>
  <si>
    <t>2005668891</t>
  </si>
  <si>
    <t>SDK2</t>
  </si>
  <si>
    <t>27,1*0,55+39,26</t>
  </si>
  <si>
    <t>8,4*0,35+4,31</t>
  </si>
  <si>
    <t>5,27*2*0,35+6,32</t>
  </si>
  <si>
    <t>7,35*0,6+2,03</t>
  </si>
  <si>
    <t>5,6*(0,6+0,25)+0,6*0,25</t>
  </si>
  <si>
    <t>631440034300</t>
  </si>
  <si>
    <t>Doska ISOVER FASSIL 5, 50x600x1200 mm izolácia z kamennej vlny</t>
  </si>
  <si>
    <t>-178101658</t>
  </si>
  <si>
    <t>82,774*1,02 'Prepočítané koeficientom množstva</t>
  </si>
  <si>
    <t>-1733611478</t>
  </si>
  <si>
    <t>721172110.S</t>
  </si>
  <si>
    <t>Potrubie z PVC - zvislé Dxt 125x3,2 mm</t>
  </si>
  <si>
    <t>-172379713</t>
  </si>
  <si>
    <t>ochrana potrubí chladenia v bytovom jadre</t>
  </si>
  <si>
    <t>3,0*2</t>
  </si>
  <si>
    <t>998721202.S</t>
  </si>
  <si>
    <t>391215146</t>
  </si>
  <si>
    <t>763115512.S</t>
  </si>
  <si>
    <t>Priečka SDK hr. 100 mm, kca CW+UW 50, dvojito opláštená doskou štandardnou A 2x12,5 mm, TI 50 mm</t>
  </si>
  <si>
    <t>1630068219</t>
  </si>
  <si>
    <t>(5,6+3,075+1,96+12,45+4,225*2+4,6+1,96+1,6+4,895+4,45)*3,9-1,0*2,15*6</t>
  </si>
  <si>
    <t>-155,444  "fyzio"</t>
  </si>
  <si>
    <t>763115712.S</t>
  </si>
  <si>
    <t>Priečka SDK hr. 100 mm, kca CW+UW 50, dvojito opláštená doskou impregnovanou H2 2x12,5 mm, TI 50 mm</t>
  </si>
  <si>
    <t>689611024</t>
  </si>
  <si>
    <t>v mieste obkladov zosilnená konštrukcia SDK priečky</t>
  </si>
  <si>
    <t>(2,15+3,3+2,125+1,55+0,725+1,55+2,95)*3,9-0,8*2,15*4</t>
  </si>
  <si>
    <t>(2,8+1,88+1,5+1,6+2,05*2+1,3+1,6+1,1+1,325+6,15+1,18)*3,9-1,0*2,15*3</t>
  </si>
  <si>
    <t>(5,6+2,3+1,5*4)*3,9-1,0*2,15-0,8*2,15*4</t>
  </si>
  <si>
    <t>763115713.S</t>
  </si>
  <si>
    <t>Priečka SDK hr. 125 mm, kca CW+UW 75, dvojito opláštená doskou impregnovanou H2 2x12,5 mm, TI 50 mm</t>
  </si>
  <si>
    <t>2085730813</t>
  </si>
  <si>
    <t>(1,325+1,35+2,125)*3,9</t>
  </si>
  <si>
    <t>763116861.S</t>
  </si>
  <si>
    <t>Priečka SDK kombinovaná hr. 125 mm, kca CW+UW 75, dvojito opláštená doskou vysokopevnostnou protipožiarnou impregnovanou DFRIH1 12,5 a štandardnou A 12,5 mm, TI 50 mm</t>
  </si>
  <si>
    <t>2146056121</t>
  </si>
  <si>
    <t>(6,245+2,6)*3,9-1,2*2,15</t>
  </si>
  <si>
    <t>763120010.S</t>
  </si>
  <si>
    <t>Sadrokartónová inštalačná predstena pre sanitárne zariadenia, kca CD+UD, jednoducho opláštená doskou impregnovanou H2 12,5 mm</t>
  </si>
  <si>
    <t>279768609</t>
  </si>
  <si>
    <t>(1,0+1,0+1,0+1,825+1,4+0,8*2+1,0*2)*1,35</t>
  </si>
  <si>
    <t>-2,16  "fyzio"</t>
  </si>
  <si>
    <t>763126610.S</t>
  </si>
  <si>
    <t>Predsadená SDK stena hr. 62.5 mm, na oceľovej konštrukcií CD+UD, jednoducho opláštená doskou štandardnou A12.5 mm, TI 50 mm</t>
  </si>
  <si>
    <t>1162558920</t>
  </si>
  <si>
    <t>(0,63+0,73)*2*3,9+(0,25+0,4+0,25)*3,9+(0,175+0,6)*3,9</t>
  </si>
  <si>
    <t>763126612.S</t>
  </si>
  <si>
    <t>Predsadená SDK stena hr. 62.5 mm, na oceľovej konštrukcií CD+UD, jednoducho opláštená doskou impregnovanou H2 12.5 mm, TI 50 mm</t>
  </si>
  <si>
    <t>-866998941</t>
  </si>
  <si>
    <t>(2,85+2,9)*3,9</t>
  </si>
  <si>
    <t>763135020.R1</t>
  </si>
  <si>
    <t>Kazetový podhľad 600 x 600 mm akustický ACUTEC ROCKFON</t>
  </si>
  <si>
    <t>-1940000824</t>
  </si>
  <si>
    <t>2,6+15,3+12,95+16,91+11,85</t>
  </si>
  <si>
    <t>763135045.S</t>
  </si>
  <si>
    <t>Kazetový podhľad 600 x 600 mm, hrana ostrá, konštrukcia viditeľná, doska sadrokartónová biela hr. 10 mm</t>
  </si>
  <si>
    <t>383928422</t>
  </si>
  <si>
    <t>2,93+2,93+17,04+14,3+24,85+17,2+25,55+11,7+24,34+11,3+10,0</t>
  </si>
  <si>
    <t>-94,69   "fyzio"</t>
  </si>
  <si>
    <t>763138230.S</t>
  </si>
  <si>
    <t>Podhľad SDK závesný na dvojúrovňovej oceľovej podkonštrukcií CD+UD, doska štandardná A 2x12.5 mm</t>
  </si>
  <si>
    <t>-5834604</t>
  </si>
  <si>
    <t>Presun hmôt pre sadrokartónové konštrukcie v stavbách (objektoch) výšky od 7 do 24 m</t>
  </si>
  <si>
    <t>-1177574154</t>
  </si>
  <si>
    <t>766642115.R1</t>
  </si>
  <si>
    <t>DREVENÉ INTERIÉROVÉ DVERE JEDNOKRÍDLOVÉ 900x2100mm, KRÍDLO OTVÁRAVÉ-RÁMOVÁ KONŠTRUKCIA S DIEROVANOU DREVOTRIESKOU (MDF+HPL LAMINÁT), BEZ PRAHU, STAV. OTVOR 1000x2150mm, DREVENÁ OBLOŽKOVÁ ZÁRUBEŇ (HPL LAMINÁT), Rw=27dB, zámok FAB</t>
  </si>
  <si>
    <t>1156075837</t>
  </si>
  <si>
    <t>D01</t>
  </si>
  <si>
    <t>-6  "fyzio"</t>
  </si>
  <si>
    <t>766642115.R2</t>
  </si>
  <si>
    <t>DREVENÉ INTERIÉROVÉ DVERE JEDNOKRÍDLOVÉ 700x2100mm, KRÍDLO OTVÁRAVÉ-RÁMOVÁ KONŠTRUKCIA S DIEROVANOU DREVOTRIESKOU (MDF+HPL LAMINÁT), BEZ PRAHU PODREZAŤ 20mm, STAV. OTVOR 800x2150mm, DREVENÁ OBLOŽKOVÁ ZÁRUBEŇ (HPL LAMINÁT), zámok WC systém</t>
  </si>
  <si>
    <t>1168878630</t>
  </si>
  <si>
    <t>D02.1</t>
  </si>
  <si>
    <t>6,0</t>
  </si>
  <si>
    <t>766642115.R3</t>
  </si>
  <si>
    <t>DREVENÉ INTERIÉROVÉ DVERE JEDNOKRÍDLOVÉ 700x2100mm, KRÍDLO OTVÁRAVÉ-RÁMOVÁ KONŠTRUKCIA S DIEROVANOU DREVOTRIES, BEZ PRAHU PODREZAŤ 20mm, STAV. OTVOR 800x2150mm, DREVENÁ OBLOŽKOVÁ ZÁRUBEŇ HPL LAMINÁT, zámok dózický, obojstranná vetracia miežka AL 400x100mm</t>
  </si>
  <si>
    <t>659587592</t>
  </si>
  <si>
    <t>D02.2</t>
  </si>
  <si>
    <t>766642115.R4</t>
  </si>
  <si>
    <t>DREVENÉ INTERIÉROVÉ DVERE JEDNOKRÍDLOVÉ AKUSTICKÉ 1100x2100mm, KRÍDLO OTVÁRAVÉ-RÁMOVÁ KONŠTRUKCIA S AKUSTICKOU VÝPLŇOU (MDF+HPL LAMINÁT), S PRAHOM, STAV. OTVOR 1200x2150mm, DREVENÁ OBLOŽKOVÁ ZÁRUBEŇ (HPL LAMINÁT), Rw=27dB, zámok FAB</t>
  </si>
  <si>
    <t>-1357127231</t>
  </si>
  <si>
    <t>D03</t>
  </si>
  <si>
    <t>-1793919093</t>
  </si>
  <si>
    <t>-2002360380</t>
  </si>
  <si>
    <t>Z1 - konštrukcia pod techn. zariadenia - strecha</t>
  </si>
  <si>
    <t>184,25</t>
  </si>
  <si>
    <t>767995385.S</t>
  </si>
  <si>
    <t>Výroba doplnku stavebného atypického o hmotnosti od 20,01 do 300 kg stupňa zložitosti 2</t>
  </si>
  <si>
    <t>1955441412</t>
  </si>
  <si>
    <t>553000020.R1</t>
  </si>
  <si>
    <t>Oceľové konštrukcie - predbežná cena / povrchová úprava žiarové zinkovanie</t>
  </si>
  <si>
    <t>-1550480654</t>
  </si>
  <si>
    <t>184,25*1,05 'Prepočítané koeficientom množstva</t>
  </si>
  <si>
    <t>767995999.R1</t>
  </si>
  <si>
    <t>Montáž konštrukčnej zostavy silových rackov z 12 tich stĺpov série “S"</t>
  </si>
  <si>
    <t>-961384162</t>
  </si>
  <si>
    <t>553R001</t>
  </si>
  <si>
    <t>Konštrukčná zostava silových rackov z 12 tich stĺpov série “S"</t>
  </si>
  <si>
    <t>-1200579054</t>
  </si>
  <si>
    <t xml:space="preserve">Profil 80 x 80 x 3 mm -  S235 EN10219-1 </t>
  </si>
  <si>
    <t>Všetky otvory konštrukčných prvkov označené laserových vypálením číslic</t>
  </si>
  <si>
    <t>Priemer otvorov pre všetky prvky 25.0 mm</t>
  </si>
  <si>
    <t xml:space="preserve">Skrutky M24 / 8.8 - povrchová úprava DSB - Delta Seal Black </t>
  </si>
  <si>
    <t xml:space="preserve">Hrazdy D 32 x 4 / 38 x 4 mm - P235TR2 </t>
  </si>
  <si>
    <t>Povrchová úprava konštrukčných prvkov: Komaxit - prášková farba - odtieň podľa špecifikácie zákazníka</t>
  </si>
  <si>
    <t>Kotevné prvky do podlahy o kosti 10.9</t>
  </si>
  <si>
    <t>Výška stĺpov 2410 mm</t>
  </si>
  <si>
    <t>Kompletná dĺžka zostavy: 13 880 mm</t>
  </si>
  <si>
    <t>192393130</t>
  </si>
  <si>
    <t>Podlahy z dlaždíc</t>
  </si>
  <si>
    <t>771415003.S</t>
  </si>
  <si>
    <t>Montáž soklíkov z obkladačiek do tmelu veľ. 300 x 75 mm</t>
  </si>
  <si>
    <t>-1096848532</t>
  </si>
  <si>
    <t>70,19-1,0*13-0,8*2-1,65</t>
  </si>
  <si>
    <t>(6,05+3,7)*2-1,0</t>
  </si>
  <si>
    <t>16,665+18,075-1,0-1,0</t>
  </si>
  <si>
    <t>(6,12+2,6)*2-1,2</t>
  </si>
  <si>
    <t>-10,325  "fyzio"</t>
  </si>
  <si>
    <t>597740001910.S</t>
  </si>
  <si>
    <t>Dlaždice keramické, lxvxhr 298x298x6 mm, gresové neglazované</t>
  </si>
  <si>
    <t>-294901390</t>
  </si>
  <si>
    <t>111,095*0,07875 'Prepočítané koeficientom množstva</t>
  </si>
  <si>
    <t>771541115.S</t>
  </si>
  <si>
    <t>Montáž podláh z dlaždíc gres kladených do tmelu veľ. 300 x 300 mm</t>
  </si>
  <si>
    <t>-1118528451</t>
  </si>
  <si>
    <t>P1-gres</t>
  </si>
  <si>
    <t>45,13+2,93+2,93+13,9+33,95+2,6+15,3+12,95+16,91+11,85+15,22</t>
  </si>
  <si>
    <t>1784740000</t>
  </si>
  <si>
    <t>164,25*1,04 'Prepočítané koeficientom množstva</t>
  </si>
  <si>
    <t>-173174282</t>
  </si>
  <si>
    <t>776</t>
  </si>
  <si>
    <t>Podlahy povlakové</t>
  </si>
  <si>
    <t>776591010.S</t>
  </si>
  <si>
    <t>Lepenie elastických povlakových podláh pre športové plochy hrúbky nad 5 mm</t>
  </si>
  <si>
    <t>630556964</t>
  </si>
  <si>
    <t>P1-gumová športová podlahovina</t>
  </si>
  <si>
    <t>169,71+28,86+28,86</t>
  </si>
  <si>
    <t>284170001800.S</t>
  </si>
  <si>
    <t>Športový povrch PVC heterogénny, hrúbka od 6 do 7 mm</t>
  </si>
  <si>
    <t>1811228848</t>
  </si>
  <si>
    <t>227,43*1,03 'Prepočítané koeficientom množstva</t>
  </si>
  <si>
    <t>998776202.S</t>
  </si>
  <si>
    <t>Presun hmôt pre podlahy povlakové v objektoch výšky nad 6 do 12 m</t>
  </si>
  <si>
    <t>478359960</t>
  </si>
  <si>
    <t>1368441749</t>
  </si>
  <si>
    <t>wc a hygiena</t>
  </si>
  <si>
    <t>(1,5+1,0)*2*2,5-0,8*2,15*3</t>
  </si>
  <si>
    <t>(1,95+1,4)*2*2,5-1,0*2,15</t>
  </si>
  <si>
    <t>(14,55+1,35*4+1,0*2+1,825*2)*2,5-0,8*2,15*4</t>
  </si>
  <si>
    <t>(13,225+1,325*4+1,0*4)*2,5-0,8*2,15*4</t>
  </si>
  <si>
    <t>za umyvadlom a linkou</t>
  </si>
  <si>
    <t>(2,6+0,15*2+0,6)*0,6</t>
  </si>
  <si>
    <t>(0,5+0,8+0,1)*1,2+0,8*0,15</t>
  </si>
  <si>
    <t>(0,5+0,8)*1,2</t>
  </si>
  <si>
    <t>(2,4+0,6)*0,6</t>
  </si>
  <si>
    <t>-10,0   "fyzio"</t>
  </si>
  <si>
    <t>-1942381849</t>
  </si>
  <si>
    <t>134,653*1,05 'Prepočítané koeficientom množstva</t>
  </si>
  <si>
    <t>664753362</t>
  </si>
  <si>
    <t>784410100.S</t>
  </si>
  <si>
    <t>Penetrovanie jednonásobné jemnozrnných podkladov výšky do 3,80 m</t>
  </si>
  <si>
    <t>-1225715156</t>
  </si>
  <si>
    <t>stropy a podhľady</t>
  </si>
  <si>
    <t>297,55</t>
  </si>
  <si>
    <t>SDK3</t>
  </si>
  <si>
    <t>5,36*0,7</t>
  </si>
  <si>
    <t>27,1*0,55</t>
  </si>
  <si>
    <t>8,4*0,35</t>
  </si>
  <si>
    <t>5,27*2*0,35</t>
  </si>
  <si>
    <t>7,35*0,6</t>
  </si>
  <si>
    <t>steny</t>
  </si>
  <si>
    <t>W1</t>
  </si>
  <si>
    <t>(5,6*4+3,0+6,245+2,6+5,6+0,25)*3,75-1,2*2,15</t>
  </si>
  <si>
    <t>(0,4+0,25+5,6+5,6+1,2*2+2,05*2+1,15+1,6+6,195-1,475+1,6+1,96+0,275+12,45+1,96+3,075)*2,85-1,0*2,15*13-0,8*2,15*2</t>
  </si>
  <si>
    <t>(5,6+1,2+1,6+2,2+2,1)*3,75-1,0*2,15</t>
  </si>
  <si>
    <t>(3,075+1,81+2,95+4,225)*2,85-1,0*2,15-(0,5+0,15+0,8)*1,2</t>
  </si>
  <si>
    <t>(4,225+3,4+4,225)*2,85-1,0*2,15-(0,5+0,8)*1,2</t>
  </si>
  <si>
    <t>(4,225+5,9+4,225)*2,85-1,0*2,15-(0,5+0,8)*1,2</t>
  </si>
  <si>
    <t>(4,6+1,81+1,6+5,6)*2,85-1,0*2,15-(0,3+0,8)*1,2</t>
  </si>
  <si>
    <t>(4,45+2,545+4,45+2,545-0,15-0,4)*2,6-1,0*2,15</t>
  </si>
  <si>
    <t>(4,45+2,25+4,45)*2,6-1,0*2,15-(0,5+0,8)*1,2</t>
  </si>
  <si>
    <t>(1,165+4,05+1,5+1,55+1,225+1,95+0,25+0,1+0,855+2,8+0,68)*2,5-1,0*2,15</t>
  </si>
  <si>
    <t>(1,575+4,475+0,925*2+1,6+1,2+1,225+1,35)*2,5-1,0*2,15</t>
  </si>
  <si>
    <t>(2,6+6,12+2,6)*3,75-1,2*2,15</t>
  </si>
  <si>
    <t>-281,767  "fyzio"</t>
  </si>
  <si>
    <t>784418012.S</t>
  </si>
  <si>
    <t>Zakrývanie podláh a zariadení papierom v miestnostiach alebo na schodisku</t>
  </si>
  <si>
    <t>473175029</t>
  </si>
  <si>
    <t>784426150.S</t>
  </si>
  <si>
    <t>Maľby silikátové ručne nanášané, dvojnásobné tónované na jemnozrnný podklad výšky do 3,80 m</t>
  </si>
  <si>
    <t>1862250768</t>
  </si>
  <si>
    <t>FARBA PODLA URČENIA ARCHITEKTA INTERIÉRU</t>
  </si>
  <si>
    <t>-281,767  "fyzio  "</t>
  </si>
  <si>
    <t>-2117489165</t>
  </si>
  <si>
    <t>Montážny a závesný systém</t>
  </si>
  <si>
    <t>767871536.S_R</t>
  </si>
  <si>
    <t>659762861</t>
  </si>
  <si>
    <t>Presun hmôt pre strojovne v objektoch výšky do 6 m</t>
  </si>
  <si>
    <t>998732101.S</t>
  </si>
  <si>
    <t>1709830651</t>
  </si>
  <si>
    <t>Manometre do rozvodu D 100 mm</t>
  </si>
  <si>
    <t>230330202.S</t>
  </si>
  <si>
    <t>-100641866</t>
  </si>
  <si>
    <t>Čerpadlo obehové ALPHA2 15-40 130, GRUNDFOS</t>
  </si>
  <si>
    <t>426110003600_R</t>
  </si>
  <si>
    <t>207061484</t>
  </si>
  <si>
    <t>Montáž normovaného čerpadla DN 65</t>
  </si>
  <si>
    <t>732491025.S</t>
  </si>
  <si>
    <t>2140154109</t>
  </si>
  <si>
    <t>Tlaková expanzná nádoba - vodárenské systémy - 24l; 8bar; 1"; na zavesenie</t>
  </si>
  <si>
    <t>484620007800_R</t>
  </si>
  <si>
    <t>291777487</t>
  </si>
  <si>
    <t>Montáž expanznej nádoby tlak do 8 bar s membránou 25 l</t>
  </si>
  <si>
    <t>732331009.S_R</t>
  </si>
  <si>
    <t>847312691</t>
  </si>
  <si>
    <t>Tlaková expanzná nádoba - vodárenské systémy - 18l; 8bar; 1"; na zavesenie</t>
  </si>
  <si>
    <t>484630006200.S_R</t>
  </si>
  <si>
    <t>-1191954090</t>
  </si>
  <si>
    <t>Montáž expanznej nádoby tlak do 8 bar s membránou 18 l</t>
  </si>
  <si>
    <t>732331006.S_R</t>
  </si>
  <si>
    <t>936512776</t>
  </si>
  <si>
    <t>Ohrievač elektrický stacionárny 500 S OKCE/1MPa Dražice</t>
  </si>
  <si>
    <t>484420000700.S_R</t>
  </si>
  <si>
    <t>-1801761378</t>
  </si>
  <si>
    <t>Montáž akumulačnej nádoby vykurovacej vody bez výmenníka s izoláciou objem nad 400 do 700 l</t>
  </si>
  <si>
    <t>732230006.S</t>
  </si>
  <si>
    <t>-786120236</t>
  </si>
  <si>
    <t>Ohrievač elektrický stacionárny 300 S OKCE/1MPa Dražice</t>
  </si>
  <si>
    <t>484420000600.S_R</t>
  </si>
  <si>
    <t>-1549969643</t>
  </si>
  <si>
    <t>Montáž akumulačnej nádoby vykurovacej vody bez výmenníka s izoláciou objem nad 250 do 400 l</t>
  </si>
  <si>
    <t>732230003.S</t>
  </si>
  <si>
    <t>254447009</t>
  </si>
  <si>
    <t>Presun hmôt pre zariaďovacie predmety v objektoch výšky do 6 m</t>
  </si>
  <si>
    <t>998725101.S</t>
  </si>
  <si>
    <t>-1236961311</t>
  </si>
  <si>
    <t>Zápachová uzávierka HL136N, DN 40, kondezačný sifón 60 mm, horizontálne pripojenie 5/4", prídavná protizápachová uzávierka, pre vetranie a klimatizáciu, PP</t>
  </si>
  <si>
    <t>551620015200</t>
  </si>
  <si>
    <t>377239825</t>
  </si>
  <si>
    <t>Montáž zápachovej uzávierky pre zariaďovacie predmety, ostatných typov do D 40 mm</t>
  </si>
  <si>
    <t>725869381.S</t>
  </si>
  <si>
    <t>-394943769</t>
  </si>
  <si>
    <t>Zápachová uzávierka podomietková UP HL138, DN32, krytka 100x100 mm, prídavná zápachová uzávierka, vetranie a klimatizácia, PP/ABS</t>
  </si>
  <si>
    <t>551620015600</t>
  </si>
  <si>
    <t>-82926500</t>
  </si>
  <si>
    <t>Montáž zápachovej uzávierky pre zariaďovacie predmety, ostatných typov do D 32 mm</t>
  </si>
  <si>
    <t>725869380.S</t>
  </si>
  <si>
    <t>-1955743619</t>
  </si>
  <si>
    <t>Dvojité pripojenie umývacích zariadení so spätnou klapkou HL2, pripojenie 2x3/4", odtok 1", PP</t>
  </si>
  <si>
    <t>551620025300</t>
  </si>
  <si>
    <t>520700555</t>
  </si>
  <si>
    <t>Zápachová uzávierka podomietková HL406, DN 40/50, umývačkový UP sifón, výtokový ventil 1/2", prítok/odtok vody R 1/2" vnútorný závit, spätná klapka a privzdušňovač, krytka nerez 180x100 mm, PE</t>
  </si>
  <si>
    <t>551620013300_R</t>
  </si>
  <si>
    <t>-1679646667</t>
  </si>
  <si>
    <t>Zápachová uzávierka na omietku HL410, DN40, umývačkový sifón, pripojenie na hadicu 3/4", biela krytka, PE</t>
  </si>
  <si>
    <t>551620013500</t>
  </si>
  <si>
    <t>-212300446</t>
  </si>
  <si>
    <t>Montáž zápachovej uzávierky pre zariaďovacie predmety, pračkovej do D 40 mm (podomietkovej)</t>
  </si>
  <si>
    <t>725869322.S</t>
  </si>
  <si>
    <t>-896544224</t>
  </si>
  <si>
    <t>Zápachová uzávierka- sifón pre jednodielne drezy DN 40 s prípojkou na UR</t>
  </si>
  <si>
    <t>551620006800.S</t>
  </si>
  <si>
    <t>1950048064</t>
  </si>
  <si>
    <t>Montáž zápachovej uzávierky pre zariaďovacie predmety, drezovej do D 40 mm (pre jeden drez)</t>
  </si>
  <si>
    <t>725869310.S</t>
  </si>
  <si>
    <t>-398431068</t>
  </si>
  <si>
    <t>Zápachová uzávierka - sifón umývadlový a bidetový DN 32</t>
  </si>
  <si>
    <t>551620005300.S</t>
  </si>
  <si>
    <t>762945958</t>
  </si>
  <si>
    <t>Montáž zápachovej uzávierky pre zariaďovacie predmety, umývadlovej do D 32 mm</t>
  </si>
  <si>
    <t>725869300.S</t>
  </si>
  <si>
    <t>277205627</t>
  </si>
  <si>
    <t>Sprcha ručná, hadica 150 cm, držiak malý, pripojenie G1/2", chróm</t>
  </si>
  <si>
    <t>552260002060.S</t>
  </si>
  <si>
    <t>-824540524</t>
  </si>
  <si>
    <t>Montáž ručnej sprchy nástennej</t>
  </si>
  <si>
    <t>725849307.S</t>
  </si>
  <si>
    <t>-1375622769</t>
  </si>
  <si>
    <t>Batéria sprchová nástenná páková</t>
  </si>
  <si>
    <t>551450002600.S</t>
  </si>
  <si>
    <t>-1622780798</t>
  </si>
  <si>
    <t>Montáž batérie sprchovej nástennej pákovej, klasickej</t>
  </si>
  <si>
    <t>725849201.S</t>
  </si>
  <si>
    <t>1444299724</t>
  </si>
  <si>
    <t>Batéria umývadlová stojanková páková</t>
  </si>
  <si>
    <t>551450003800.S</t>
  </si>
  <si>
    <t>27685456</t>
  </si>
  <si>
    <t>Montáž batérie umývadlovej a drezovej stojankovej, pákovej alebo klasickej s mechanickým ovládaním</t>
  </si>
  <si>
    <t>725829601.S</t>
  </si>
  <si>
    <t>-664503459</t>
  </si>
  <si>
    <t>Batéria drezová nástenná jednopáková, chróm</t>
  </si>
  <si>
    <t>551450000200.S</t>
  </si>
  <si>
    <t>-314033540</t>
  </si>
  <si>
    <t>Montáž batérie umývadlovej a drezovej nástennej pákovej alebo klasickej s mechanickým ovládaním</t>
  </si>
  <si>
    <t>725829201.S</t>
  </si>
  <si>
    <t>806674970</t>
  </si>
  <si>
    <t>Guľový ventil pračkový, 1/2" - 3/4", s filtrom, chrómovaná mosadz</t>
  </si>
  <si>
    <t>551110020400.S</t>
  </si>
  <si>
    <t>29979833</t>
  </si>
  <si>
    <t>725819401.S</t>
  </si>
  <si>
    <t>1833882498</t>
  </si>
  <si>
    <t>Záchodové sedadlo plastové s poklopom</t>
  </si>
  <si>
    <t>554330000300.S</t>
  </si>
  <si>
    <t>974766672</t>
  </si>
  <si>
    <t>Montáž záchodového sedadla s poklopom</t>
  </si>
  <si>
    <t>725291112.S</t>
  </si>
  <si>
    <t>1256611753</t>
  </si>
  <si>
    <t>Umývadlo keramické bežný typ</t>
  </si>
  <si>
    <t>642110004300.S</t>
  </si>
  <si>
    <t>1060380276</t>
  </si>
  <si>
    <t>Montáž umývadla keramického na konzoly, bez výtokovej armatúry</t>
  </si>
  <si>
    <t>725219201.S</t>
  </si>
  <si>
    <t>234443975</t>
  </si>
  <si>
    <t>Pisoár so senzorom keramický</t>
  </si>
  <si>
    <t>642510000200.S</t>
  </si>
  <si>
    <t>1130558470</t>
  </si>
  <si>
    <t>Montáž pisoáru keramického s automatickým splachovaním</t>
  </si>
  <si>
    <t>725129210.S</t>
  </si>
  <si>
    <t>-2062385950</t>
  </si>
  <si>
    <t>Misa záchodová keramická závesná so splachovacím okruhom</t>
  </si>
  <si>
    <t>642360000500.S</t>
  </si>
  <si>
    <t>-1787920994</t>
  </si>
  <si>
    <t>Montáž záchodu do predstenového systému</t>
  </si>
  <si>
    <t>725149720.S</t>
  </si>
  <si>
    <t>1026928021</t>
  </si>
  <si>
    <t>Predstenový systém pre závesné WC so splachovacou podomietkovou nádržou do ľahkých montovaných konštrukcií</t>
  </si>
  <si>
    <t>552370000100.S</t>
  </si>
  <si>
    <t>1725114215</t>
  </si>
  <si>
    <t>Montáž predstenového systému záchodov do ľahkých stien s kovovou konštrukciou</t>
  </si>
  <si>
    <t>725149715.S</t>
  </si>
  <si>
    <t>613418027</t>
  </si>
  <si>
    <t>Splachovač tlakový prívod 1/2 "</t>
  </si>
  <si>
    <t>642370001000.S</t>
  </si>
  <si>
    <t>-328173915</t>
  </si>
  <si>
    <t>Montáž tlakového tlačidlového splachovača</t>
  </si>
  <si>
    <t>725119109.S</t>
  </si>
  <si>
    <t>Zdravotechnika - zariaďovacie predmety</t>
  </si>
  <si>
    <t>1350289801</t>
  </si>
  <si>
    <t>Presun hmôt pre strojné vybavenie v objektoch výšky do 6 m</t>
  </si>
  <si>
    <t>998724101.S</t>
  </si>
  <si>
    <t>-454295249</t>
  </si>
  <si>
    <t>Prečerpávacie zariadenia pre 3 sanitárne zariadenie bez fekálií SOLOLIFT2 C-3, GRUNDFOS</t>
  </si>
  <si>
    <t>426710000500</t>
  </si>
  <si>
    <t>1008976518</t>
  </si>
  <si>
    <t>Montáž a zapojenie malej čerpacej stanice na 3 sanitárne zariadenie (bez fekálií)</t>
  </si>
  <si>
    <t>724400100.S</t>
  </si>
  <si>
    <t>597669871</t>
  </si>
  <si>
    <t>Presun hmôt pre vnútorný vodovod v objektoch výšky do 6 m</t>
  </si>
  <si>
    <t>998722101.S</t>
  </si>
  <si>
    <t>-1474950205</t>
  </si>
  <si>
    <t>722290234.S</t>
  </si>
  <si>
    <t>-506585254</t>
  </si>
  <si>
    <t>722290226.S</t>
  </si>
  <si>
    <t>-165861097</t>
  </si>
  <si>
    <t>Filter 10" cyklonový odkaľovací - 6/4" F, PN 16, niklovaná mosadz, pre filtrovanie mechanických nečistôt z pitnej vody</t>
  </si>
  <si>
    <t>436320006200.S</t>
  </si>
  <si>
    <t>484436234</t>
  </si>
  <si>
    <t>Montáž cyklónového odkaľovacieho filtra 6/4"</t>
  </si>
  <si>
    <t>722270106.S</t>
  </si>
  <si>
    <t>-235243437</t>
  </si>
  <si>
    <t>Vodomer impulzný závitový 2" M, mosadzný</t>
  </si>
  <si>
    <t>388240000300.S</t>
  </si>
  <si>
    <t>2041085984</t>
  </si>
  <si>
    <t>Montáž vodomeru pre vodu do 30°C prírubového skrutkového vertikálneho DN 50</t>
  </si>
  <si>
    <t>722262151.S</t>
  </si>
  <si>
    <t>787085715</t>
  </si>
  <si>
    <t>Hydrantový systém s tvarovo stálou hadicou D 25</t>
  </si>
  <si>
    <t>449150003000.S</t>
  </si>
  <si>
    <t>-1860726826</t>
  </si>
  <si>
    <t>Montáž hydrantového systému s tvarovo stálou hadicou D 25</t>
  </si>
  <si>
    <t>722250005.S</t>
  </si>
  <si>
    <t>-1213534968</t>
  </si>
  <si>
    <t>Potrubný oddeľovač Honeywell BA295S-11/2LFA, riz. třída 4, MOSADZ, 65°C, DN 40</t>
  </si>
  <si>
    <t>551190008140_R</t>
  </si>
  <si>
    <t>1984261794</t>
  </si>
  <si>
    <t>Montáž armatúry na oddelenie rozvodov pitnej a technologickej vody 1,5x2</t>
  </si>
  <si>
    <t>722222102.S</t>
  </si>
  <si>
    <t>2092104997</t>
  </si>
  <si>
    <t>Spätný ventil kontrolovateľný, 6/4" FF, PN 16, mosadz, disk plast</t>
  </si>
  <si>
    <t>551110016800.S</t>
  </si>
  <si>
    <t>-935225981</t>
  </si>
  <si>
    <t>Montáž spätného ventilu závitového G 6/4</t>
  </si>
  <si>
    <t>722221285.S</t>
  </si>
  <si>
    <t>3037594</t>
  </si>
  <si>
    <t>Spätný ventil kontrolovateľný, 3/4" FF, PN 16, mosadz, disk plast</t>
  </si>
  <si>
    <t>551110016600.S</t>
  </si>
  <si>
    <t>-1599502339</t>
  </si>
  <si>
    <t>Montáž spätného ventilu závitového G 3/4</t>
  </si>
  <si>
    <t>722221270.S</t>
  </si>
  <si>
    <t>1830585497</t>
  </si>
  <si>
    <t>Ventil poistný, 1 1/2”x2,5 bar, armatúry pre uzavreté systém</t>
  </si>
  <si>
    <t>551210022600_R</t>
  </si>
  <si>
    <t>-2082487858</t>
  </si>
  <si>
    <t>Montáž poistného ventilu závitového pre vodu G 6/4</t>
  </si>
  <si>
    <t>722221185.S_R</t>
  </si>
  <si>
    <t>376828441</t>
  </si>
  <si>
    <t>Guľový uzáver pre vodu rohový 1/2", niklovaná mosadz</t>
  </si>
  <si>
    <t>551110007700.S</t>
  </si>
  <si>
    <t>196676383</t>
  </si>
  <si>
    <t>Montáž guľového kohúta závitového rohového pre vodu G 1/2</t>
  </si>
  <si>
    <t>722221070.S</t>
  </si>
  <si>
    <t>-1377190006</t>
  </si>
  <si>
    <t>Guľový uzáver pre vodu s odvodnením, 6/4" FF, páčka, niklovaná mosadz</t>
  </si>
  <si>
    <t>551110007500.S</t>
  </si>
  <si>
    <t>-567227060</t>
  </si>
  <si>
    <t>Guľový uzáver pre vodu 6/4", niklovaná mosadz</t>
  </si>
  <si>
    <t>551110005900.S</t>
  </si>
  <si>
    <t>-2078456524</t>
  </si>
  <si>
    <t>Montáž guľového kohúta závitového priameho pre vodu G 6/4</t>
  </si>
  <si>
    <t>722221030.S</t>
  </si>
  <si>
    <t>-1146348183</t>
  </si>
  <si>
    <t>Guľový uzáver pre vodu 3/4", niklovaná mosadz</t>
  </si>
  <si>
    <t>551110005000.S</t>
  </si>
  <si>
    <t>-154176172</t>
  </si>
  <si>
    <t>Montáž guľového kohúta závitového priameho pre vodu G 3/4</t>
  </si>
  <si>
    <t>722221015.S</t>
  </si>
  <si>
    <t>326287004</t>
  </si>
  <si>
    <t>722190401.S</t>
  </si>
  <si>
    <t>-1735649214</t>
  </si>
  <si>
    <t>Nástenka lisovacia pre plasthliníkové potrubie D 20x1/2" mm</t>
  </si>
  <si>
    <t>286220049900.S</t>
  </si>
  <si>
    <t>-948024174</t>
  </si>
  <si>
    <t>Montáž plasthliníkovej nástenky pre vodu lisovaním D 20 mm</t>
  </si>
  <si>
    <t>722173181.S</t>
  </si>
  <si>
    <t>1085264912</t>
  </si>
  <si>
    <t>Plasthliníkové potrubie z viacvrstvových rúr PE Geberit Mepla v tyčiach spájané lisovaním dxt 50x4 mm</t>
  </si>
  <si>
    <t>722171316</t>
  </si>
  <si>
    <t>1799498188</t>
  </si>
  <si>
    <t>Plasthliníkové potrubie z viacvrstvových rúr PE Geberit Mepla v tyčiach spájané lisovaním dxt 40x3,5 mm</t>
  </si>
  <si>
    <t>722171315</t>
  </si>
  <si>
    <t>-1402595299</t>
  </si>
  <si>
    <t>Plasthliníkové potrubie z viacvrstvových rúr PE Geberit Mepla v tyčiach spájané lisovaním dxt 32x3 mm</t>
  </si>
  <si>
    <t>722171314</t>
  </si>
  <si>
    <t>-1416000207</t>
  </si>
  <si>
    <t>Plasthliníkové potrubie z viacvrstvových rúr PE Geberit Mepla v tyčiach spájané lisovaním dxt 26x3 mm</t>
  </si>
  <si>
    <t>722171313</t>
  </si>
  <si>
    <t>957392042</t>
  </si>
  <si>
    <t>Plasthliníkové potrubie z viacvrstvových rúr PE Geberit Mepla v tyčiach spájané lisovaním dxt 20x2,5 mm</t>
  </si>
  <si>
    <t>722171312</t>
  </si>
  <si>
    <t>-1089611714</t>
  </si>
  <si>
    <t>Plasthliníkové potrubie z viacvrstvových rúr PE Geberit Mepla v tyčiach spájané lisovaním dxt 16x2,25 mm</t>
  </si>
  <si>
    <t>722171311</t>
  </si>
  <si>
    <t>-63522369</t>
  </si>
  <si>
    <t>Potrubie z oceľových rúr pozink. bezšvíkových bežných-11 353.0, 10 004.0 zvarov. bežných-11 343.00 DN 40</t>
  </si>
  <si>
    <t>722130215.S</t>
  </si>
  <si>
    <t>1175643432</t>
  </si>
  <si>
    <t>Potrubie z oceľových rúr pozink. bezšvíkových bežných-11 353.0, 10 004.0 zvarov. bežných-11 343.00 DN 32</t>
  </si>
  <si>
    <t>722130214.S</t>
  </si>
  <si>
    <t>-527521485</t>
  </si>
  <si>
    <t>Presun hmôt pre vnútornú kanalizáciu v objektoch výšky do 6 m</t>
  </si>
  <si>
    <t>998721101.S</t>
  </si>
  <si>
    <t>605603575</t>
  </si>
  <si>
    <t>721290111.S</t>
  </si>
  <si>
    <t>-279144542</t>
  </si>
  <si>
    <t>Privzdušňovacia hlavica podomietková HL905, DN 50/75, (13 l/s), 0°až + 60°C, tr. A I, s krytkou, vnútorná kanalizácia, ABS</t>
  </si>
  <si>
    <t>551610001100</t>
  </si>
  <si>
    <t>2021864362</t>
  </si>
  <si>
    <t>Montáž privzdušňovacieho ventilu podomietkového</t>
  </si>
  <si>
    <t>721290015.S</t>
  </si>
  <si>
    <t>-1423574743</t>
  </si>
  <si>
    <t>Podlahový vpust HL310PrblueG, (0,5 l/s), vertikálny odtok DN 50/75/110, pevná izolačná príruba, mriežka 137x137 mm, zápachová uzávierka Primus, PE/liatina/PP/nerez</t>
  </si>
  <si>
    <t>286630025700</t>
  </si>
  <si>
    <t>-1007388378</t>
  </si>
  <si>
    <t>Montáž terasového vtoku so zvislým odtokom DN 110</t>
  </si>
  <si>
    <t>721230006.S</t>
  </si>
  <si>
    <t>-647829518</t>
  </si>
  <si>
    <t>Sprchový rošt STANDARD pre žľaby dľžky 70cm HL050S/70</t>
  </si>
  <si>
    <t>552240007000_R</t>
  </si>
  <si>
    <t>1734087819</t>
  </si>
  <si>
    <t>Žľab sprchový bez krytu nerezový HL50F.0/70, DN 50, (0,8 l/s), dĺ. 700 mm, montáž do plochy, stavebná výška min. 110 mm</t>
  </si>
  <si>
    <t>552240006900</t>
  </si>
  <si>
    <t>27740395</t>
  </si>
  <si>
    <t>Montáž podlahového odtokového žlabu dĺžky 700 mm pre montáž do k stene</t>
  </si>
  <si>
    <t>721229020.S</t>
  </si>
  <si>
    <t>-21847183</t>
  </si>
  <si>
    <t>Zriadenie prípojky na potrubí vyvedenie a upevnenie odpadových výpustiek D 110 mm</t>
  </si>
  <si>
    <t>721194109.S</t>
  </si>
  <si>
    <t>-903959852</t>
  </si>
  <si>
    <t>Zriadenie prípojky na potrubí vyvedenie a upevnenie odpadových výpustiek D 50 mm</t>
  </si>
  <si>
    <t>721194105.S</t>
  </si>
  <si>
    <t>984841776</t>
  </si>
  <si>
    <t>Zriadenie prípojky na potrubí vyvedenie a upevnenie odpadových výpustiek D 40 mm</t>
  </si>
  <si>
    <t>721194104.S</t>
  </si>
  <si>
    <t>-320466283</t>
  </si>
  <si>
    <t>Zriadenie prípojky na potrubí vyvedenie a upevnenie odpadových výpustiek D 32 mm</t>
  </si>
  <si>
    <t>721194103.S</t>
  </si>
  <si>
    <t>-1428837525</t>
  </si>
  <si>
    <t>Potrubie z rúr GEBERIT SILENT - PP prípojné Dxt 90x2,6 mm</t>
  </si>
  <si>
    <t>721171581_R</t>
  </si>
  <si>
    <t>-5433047</t>
  </si>
  <si>
    <t>Potrubie z rúr GEBERIT SILENT - PP prípojné Dxt 75x2,6 mm</t>
  </si>
  <si>
    <t>721171581</t>
  </si>
  <si>
    <t>1422669281</t>
  </si>
  <si>
    <t>Potrubie z rúr GEBERIT SILENT - PP prípojné Dxt 50x2,0 mm</t>
  </si>
  <si>
    <t>721171580</t>
  </si>
  <si>
    <t>-1347866660</t>
  </si>
  <si>
    <t>Potrubie z rúr GEBERIT SILENT - PP prípojné Dxt 32x2,0 mm</t>
  </si>
  <si>
    <t>721171578_R</t>
  </si>
  <si>
    <t>325941552</t>
  </si>
  <si>
    <t>Presun hmôt pre izolácie tepelné v objektoch výšky do 6 m</t>
  </si>
  <si>
    <t>998713101.S</t>
  </si>
  <si>
    <t>1560188179</t>
  </si>
  <si>
    <t>Izolácia s minerálnej vlny s hliníkovou fóliou 50/ 54 hrúbka/priemer Rockwool 800</t>
  </si>
  <si>
    <t>63137115054</t>
  </si>
  <si>
    <t>200534922</t>
  </si>
  <si>
    <t>Montáž trubíc z EPDM, DN 50</t>
  </si>
  <si>
    <t>713482166.S</t>
  </si>
  <si>
    <t>-58740719</t>
  </si>
  <si>
    <t>Izolácia s minerálnej vlny s hliníkovou fóliou 40/ 42 hrúbka/priemer Rockwool 800</t>
  </si>
  <si>
    <t>63132041</t>
  </si>
  <si>
    <t>638159915</t>
  </si>
  <si>
    <t>Montáž trubíc z EPDM, DN 40</t>
  </si>
  <si>
    <t>713482165.S</t>
  </si>
  <si>
    <t>1092508192</t>
  </si>
  <si>
    <t>Izolačná PE trubica TUBOLIT DG 35x30 mm (d potrubia x hr. izolácie), rozrezaná, AZ FLEX</t>
  </si>
  <si>
    <t>283310006400</t>
  </si>
  <si>
    <t>-616454383</t>
  </si>
  <si>
    <t>Izolačná PE trubica TUBOLIT DG 28x30 mm (d potrubia x hr. izolácie), rozrezaná, AZ FLEX</t>
  </si>
  <si>
    <t>283310006300</t>
  </si>
  <si>
    <t>-1714950652</t>
  </si>
  <si>
    <t>Montáž trubíc z PE, hr.30 mm,vnút.priemer do 38 mm</t>
  </si>
  <si>
    <t>713482131.S</t>
  </si>
  <si>
    <t>1132547034</t>
  </si>
  <si>
    <t>Izolačná PE trubica TUBOLIT DG 22x20 mm (d potrubia x hr. izolácie), nadrezaná, AZ FLEX</t>
  </si>
  <si>
    <t>283310004700</t>
  </si>
  <si>
    <t>-2133293107</t>
  </si>
  <si>
    <t>Izolačná PE trubica TUBOLIT DG 18x20 mm (d potrubia x hr. izolácie), nadrezaná, AZ FLEX</t>
  </si>
  <si>
    <t>283310004600</t>
  </si>
  <si>
    <t>214717391</t>
  </si>
  <si>
    <t>-1935682668</t>
  </si>
  <si>
    <t>Izolačná trubica Tubolit ARW Fonowave, hr. 9 mm, AZ FLEX</t>
  </si>
  <si>
    <t>283310026600</t>
  </si>
  <si>
    <t>-628687867</t>
  </si>
  <si>
    <t>Montáž trubíc z PE, hr.do 10 mm,vnút.priem. od 96 mm</t>
  </si>
  <si>
    <t>713482114.S</t>
  </si>
  <si>
    <t>1850890578</t>
  </si>
  <si>
    <t>Izolačná PE trubica TUBOLIT DG 42x9 mm (d potrubia x hr. izolácie), nadrezaná, AZ FLEX</t>
  </si>
  <si>
    <t>283310001800</t>
  </si>
  <si>
    <t>-393981984</t>
  </si>
  <si>
    <t>Montáž trubíc z PE, hr.do 10 mm,vnút.priemer 39-70 mm</t>
  </si>
  <si>
    <t>713482112.S</t>
  </si>
  <si>
    <t>-447130322</t>
  </si>
  <si>
    <t>Izolačná PE trubica TUBOLIT DG 35x9 mm (d potrubia x hr. izolácie), nadrezaná, AZ FLEX</t>
  </si>
  <si>
    <t>283310001600</t>
  </si>
  <si>
    <t>-914827696</t>
  </si>
  <si>
    <t>Montáž trubíc z PE, hr.do 10 mm,vnút.priemer do 38 mm</t>
  </si>
  <si>
    <t>713482111.S</t>
  </si>
  <si>
    <t xml:space="preserve">Práce a dodávky PSV   </t>
  </si>
  <si>
    <t>-1147172723</t>
  </si>
  <si>
    <t>Flexibilná protipožiarna pena HILTI CFS-F FX, objem 325 ml</t>
  </si>
  <si>
    <t>449410003000</t>
  </si>
  <si>
    <t>-473541395</t>
  </si>
  <si>
    <t>Požiarne utesnenie prestupov</t>
  </si>
  <si>
    <t>713530035.S_R</t>
  </si>
  <si>
    <t>696835124</t>
  </si>
  <si>
    <t>Jadrové vrty diamantovými korunkami do D 130 mm do stropov - železobetónových -0,00032t</t>
  </si>
  <si>
    <t>972056012.S</t>
  </si>
  <si>
    <t>-1140649810</t>
  </si>
  <si>
    <t>Jadrové vrty diamantovými korunkami do D 100 mm do stropov - železobetónových -0,00019t</t>
  </si>
  <si>
    <t>972056009.S</t>
  </si>
  <si>
    <t>1598817880</t>
  </si>
  <si>
    <t>Jadrové vrty diamantovými korunkami do D 80 mm do stropov - železobetónových -0,00012t</t>
  </si>
  <si>
    <t>972056007.S</t>
  </si>
  <si>
    <t>823104920</t>
  </si>
  <si>
    <t>Ostatné práce na rúrovom vedení, tlakové skúšky vodovodného potrubia DN do 80</t>
  </si>
  <si>
    <t>892241111.S</t>
  </si>
  <si>
    <t>1410868359</t>
  </si>
  <si>
    <t>Preplach a dezinfekcia vodovodného potrubia DN do 40</t>
  </si>
  <si>
    <t>892233111.S_R</t>
  </si>
  <si>
    <t>461255881</t>
  </si>
  <si>
    <t>Potrubie vodovodné z PE 100 SDR11/PN16 zvárané natupo D 32x3,0 mm</t>
  </si>
  <si>
    <t>871171400.S</t>
  </si>
  <si>
    <t>Rúrové vedenie</t>
  </si>
  <si>
    <t xml:space="preserve">    725 - Zdravotechnika - zariaďovacie predmety</t>
  </si>
  <si>
    <t xml:space="preserve">    724 - Zdravotechnika - strojné vybavenie</t>
  </si>
  <si>
    <t xml:space="preserve">    722 - Zdravotechnika - vnútorný vodovod</t>
  </si>
  <si>
    <t xml:space="preserve">PSV - Práce a dodávky PSV   </t>
  </si>
  <si>
    <t xml:space="preserve">    8 - Rúrové vedenie</t>
  </si>
  <si>
    <t>MW-PROJEKT s. r. o.</t>
  </si>
  <si>
    <t>Ing. Marek Wild</t>
  </si>
  <si>
    <t>02 - ZTI - Fitness</t>
  </si>
  <si>
    <t>{7a377b31-f473-4dfe-bcf5-c9487d2a6dee}</t>
  </si>
  <si>
    <t xml:space="preserve">Odberateľ: </t>
  </si>
  <si>
    <t xml:space="preserve">Spracoval:                                         </t>
  </si>
  <si>
    <t>Hlavička2</t>
  </si>
  <si>
    <t>Obdobie</t>
  </si>
  <si>
    <t xml:space="preserve">Projektant: </t>
  </si>
  <si>
    <t xml:space="preserve">JKSO : </t>
  </si>
  <si>
    <t xml:space="preserve">Dodávateľ: </t>
  </si>
  <si>
    <t>za obdobie</t>
  </si>
  <si>
    <t>Mesiac 2011</t>
  </si>
  <si>
    <t>Stavba :NADSTAVBA POLYFUNKČNÉHO OBJKETU, FARSKÉHO ULICA 3266, BRATISLAVA</t>
  </si>
  <si>
    <t>Objekt :SPORTWELL</t>
  </si>
  <si>
    <t>Časť :ZMENA 11/2024</t>
  </si>
  <si>
    <t>Por.</t>
  </si>
  <si>
    <t>Popis položky, stavebného dielu, remesla,</t>
  </si>
  <si>
    <t>Merná</t>
  </si>
  <si>
    <t>Jednotková</t>
  </si>
  <si>
    <t>Spolu</t>
  </si>
  <si>
    <t>číslo</t>
  </si>
  <si>
    <t>cen.</t>
  </si>
  <si>
    <t>výkaz-výmer</t>
  </si>
  <si>
    <t>výmera</t>
  </si>
  <si>
    <t>jednotka</t>
  </si>
  <si>
    <t>cena</t>
  </si>
  <si>
    <t xml:space="preserve">71346-2114   </t>
  </si>
  <si>
    <t>Montáž tep. izolácie potrubia skružami PE upevn. sponou potrubia</t>
  </si>
  <si>
    <t>MAT</t>
  </si>
  <si>
    <t xml:space="preserve">422 170021   </t>
  </si>
  <si>
    <t>Tepelná izolácia TUBOLIT DG 18x20 - vykurovanie</t>
  </si>
  <si>
    <t xml:space="preserve">422 170022   </t>
  </si>
  <si>
    <t>Tepelná izolácia TUBOLIT DG 22x20 - vykurovanie</t>
  </si>
  <si>
    <t xml:space="preserve">422 170023   </t>
  </si>
  <si>
    <t>Tepelná izolácia TUBOLIT DG 28x25 - vykurovanie</t>
  </si>
  <si>
    <t xml:space="preserve">422 170024   </t>
  </si>
  <si>
    <t>Tepelná izolácia TUBOLIT DG 35x25 - vykurovanie</t>
  </si>
  <si>
    <t xml:space="preserve">422 170025   </t>
  </si>
  <si>
    <t>Tepelná izolácia TUBOLIT DG 42x30 - vykurovanie</t>
  </si>
  <si>
    <t xml:space="preserve">71399-9905   </t>
  </si>
  <si>
    <t>Izolácie tepelné, HZS T5</t>
  </si>
  <si>
    <t xml:space="preserve">99871-3201   </t>
  </si>
  <si>
    <t>713 - Izolácie tepelné spolu :</t>
  </si>
  <si>
    <t>732 - Strojovne</t>
  </si>
  <si>
    <t xml:space="preserve">73219-9100   </t>
  </si>
  <si>
    <t>Montáž orientačných štítkov</t>
  </si>
  <si>
    <t xml:space="preserve">422 170946   </t>
  </si>
  <si>
    <t>Orientačný štítok</t>
  </si>
  <si>
    <t xml:space="preserve">73299-9905   </t>
  </si>
  <si>
    <t>Strojovne, HZS T5</t>
  </si>
  <si>
    <t xml:space="preserve">99873-2201   </t>
  </si>
  <si>
    <t>Presun hmôt pre strojovne umiestnené vo výške do 6 m</t>
  </si>
  <si>
    <t>732 - Strojovne spolu :</t>
  </si>
  <si>
    <t>733 - Rozvod potrubia</t>
  </si>
  <si>
    <t xml:space="preserve">73311-1106   </t>
  </si>
  <si>
    <t>Potrubie z rúrok závit. bezošvých bežných nízkotlak. DN 32</t>
  </si>
  <si>
    <t xml:space="preserve">73319-0108   </t>
  </si>
  <si>
    <t>Tlaková skúška potrubia a ocel. rúrok závitových do DN 50</t>
  </si>
  <si>
    <t xml:space="preserve">73332-1201   </t>
  </si>
  <si>
    <t>Plast-hliníkové potrubie HERZ priemeru 16 mm spojené zváraním</t>
  </si>
  <si>
    <t xml:space="preserve">73332-1202   </t>
  </si>
  <si>
    <t>Plast-hliníkové potrubie HERZ priemeru 20 mm spojené zváraním</t>
  </si>
  <si>
    <t xml:space="preserve">73332-1203   </t>
  </si>
  <si>
    <t>Plast-hliníkové potrubie HERZ priemeru 25 mm spojené zváraním</t>
  </si>
  <si>
    <t xml:space="preserve">73332-1204   </t>
  </si>
  <si>
    <t>Plast-hliníkové potrubie HERZ priemeru 32 mm spojené zváraním</t>
  </si>
  <si>
    <t xml:space="preserve">73399-9905   </t>
  </si>
  <si>
    <t>Rozvod potrubia, HZS T5</t>
  </si>
  <si>
    <t xml:space="preserve">99873-3201   </t>
  </si>
  <si>
    <t>Presun hmôt pre potrubie UK v objektoch  výšky do 6 m</t>
  </si>
  <si>
    <t>733 - Rozvod potrubia spolu :</t>
  </si>
  <si>
    <t>734 - Armatúry</t>
  </si>
  <si>
    <t xml:space="preserve">73420-9102   </t>
  </si>
  <si>
    <t>Montáž armatúr s jedným závitom G 3/8</t>
  </si>
  <si>
    <t xml:space="preserve">422 170856   </t>
  </si>
  <si>
    <t>Radiátorový odvzdušňovací ventil</t>
  </si>
  <si>
    <t xml:space="preserve">73420-9103   </t>
  </si>
  <si>
    <t>Montáž armatúr s jedným závitom G 1/2</t>
  </si>
  <si>
    <t xml:space="preserve">422 170496   </t>
  </si>
  <si>
    <t>Napúšťací a vypúšťací kohút HERZ THERMOFLEX DN 15</t>
  </si>
  <si>
    <t xml:space="preserve">422 170500   </t>
  </si>
  <si>
    <t>Termostatická hlavica HERZ-MINI typ 9200</t>
  </si>
  <si>
    <t xml:space="preserve">422 170502   </t>
  </si>
  <si>
    <t>Ručná hlavica HERZ typ 9102</t>
  </si>
  <si>
    <t xml:space="preserve">422 170505   </t>
  </si>
  <si>
    <t>Termostatická hlavica HERZ-MINI typ 9200 pre telesá VK</t>
  </si>
  <si>
    <t xml:space="preserve">422 170565   </t>
  </si>
  <si>
    <t>Automatický odvzdušňovač HERZ1/2"</t>
  </si>
  <si>
    <t xml:space="preserve">73420-9113   </t>
  </si>
  <si>
    <t>Montáž armatúr s dvoma závitmi G 1/2</t>
  </si>
  <si>
    <t xml:space="preserve">422 170508   </t>
  </si>
  <si>
    <t>Priamy ventil HERZ typ TS-90-V, 7723 DN 15</t>
  </si>
  <si>
    <t xml:space="preserve">422 170514   </t>
  </si>
  <si>
    <t>Priame skrutkovanie HERZ RL-5, 3923 DN 15</t>
  </si>
  <si>
    <t xml:space="preserve">73420-9115   </t>
  </si>
  <si>
    <t>Montáž armatúr s dvoma závitmi G 1</t>
  </si>
  <si>
    <t xml:space="preserve">422 170650   </t>
  </si>
  <si>
    <t>Merač tepla KAMSTRUP MULTICAL 603 DN 25, prietok 1,5 m3/h</t>
  </si>
  <si>
    <t xml:space="preserve">422 170651   </t>
  </si>
  <si>
    <t>Návarok pre teplotové čidlo</t>
  </si>
  <si>
    <t xml:space="preserve">422 170652   </t>
  </si>
  <si>
    <t>Teplotové čidlo</t>
  </si>
  <si>
    <t xml:space="preserve">422 170653   </t>
  </si>
  <si>
    <t>Montážna plomba</t>
  </si>
  <si>
    <t xml:space="preserve">422 170654   </t>
  </si>
  <si>
    <t>Prepočítavač</t>
  </si>
  <si>
    <t xml:space="preserve">422 170655   </t>
  </si>
  <si>
    <t>Prepojovacia kabeláž</t>
  </si>
  <si>
    <t xml:space="preserve">73420-9116   </t>
  </si>
  <si>
    <t>Montáž armatúr s dvoma závitmi G 5/4</t>
  </si>
  <si>
    <t xml:space="preserve">422 170464   </t>
  </si>
  <si>
    <t>Guľový kohút HERZ typ 6066 DN 32</t>
  </si>
  <si>
    <t xml:space="preserve">422 170482   </t>
  </si>
  <si>
    <t>Filter HERZ typ 40040 DN 32</t>
  </si>
  <si>
    <t xml:space="preserve">422 170490   </t>
  </si>
  <si>
    <t>Regulačný ventil HERZ typ GM 41670 DN 32</t>
  </si>
  <si>
    <t xml:space="preserve">73420-9128   </t>
  </si>
  <si>
    <t>Montáž armatúry HERZ 3000</t>
  </si>
  <si>
    <t xml:space="preserve">422 170520   </t>
  </si>
  <si>
    <t>Rohové pripojenie HERZ 3000 pre dvojrúrkové sústavy 3466</t>
  </si>
  <si>
    <t xml:space="preserve">73420-9130   </t>
  </si>
  <si>
    <t>Montáž armatúry HERZ VUA 50</t>
  </si>
  <si>
    <t xml:space="preserve">422 170991   </t>
  </si>
  <si>
    <t>Štvorbodové pripojenie HERZ VUA 50 pre dvojrúrkové sústavy</t>
  </si>
  <si>
    <t xml:space="preserve">73499-9905   </t>
  </si>
  <si>
    <t>Armatúry, HZS T5</t>
  </si>
  <si>
    <t xml:space="preserve">99873-4201   </t>
  </si>
  <si>
    <t>Presun hmôt pre armatúry UK v objektoch  výšky do 6 m</t>
  </si>
  <si>
    <t>734 - Armatúry spolu :</t>
  </si>
  <si>
    <t>735 - Vykurovacie telesá</t>
  </si>
  <si>
    <t xml:space="preserve">73515-9641   </t>
  </si>
  <si>
    <t>Montáž vyhr. telies oc.doskové dvojité bez odvzd. KORADO-21K Hdo900/Ldo2000mm</t>
  </si>
  <si>
    <t xml:space="preserve">422 171202   </t>
  </si>
  <si>
    <t>Vykurovacie teleso 21VKU 600x700 Korado</t>
  </si>
  <si>
    <t xml:space="preserve">422 171203   </t>
  </si>
  <si>
    <t>Vykurovacie teleso 21VKU 600x800 Korado</t>
  </si>
  <si>
    <t xml:space="preserve">73515-9650   </t>
  </si>
  <si>
    <t>Montáž vyhr. telies oc.doskové trojité bez odvzd. KORADO-33K Hdo400/Ldo3000mm</t>
  </si>
  <si>
    <t xml:space="preserve">422 171544   </t>
  </si>
  <si>
    <t>Vykurovacie teleso 33K 300x3000 Korado</t>
  </si>
  <si>
    <t xml:space="preserve">73515-9651   </t>
  </si>
  <si>
    <t>Montáž vyhr. telies oc.doskové trojité bez odvzd. KORADO-33K Hdo600/Ldo2000mm</t>
  </si>
  <si>
    <t xml:space="preserve">422 171734   </t>
  </si>
  <si>
    <t>Vykurovacie teleso 33VKU 600x700 Korado</t>
  </si>
  <si>
    <t xml:space="preserve">422 171735   </t>
  </si>
  <si>
    <t>Vykurovacie teleso 33VKU 600x800 Korado</t>
  </si>
  <si>
    <t xml:space="preserve">73515-9653   </t>
  </si>
  <si>
    <t>Montáž vyhr. telies oc.doskové trojité bez odvzd. KORADO-33K Hdo900/Ldo2000mm</t>
  </si>
  <si>
    <t xml:space="preserve">422 171765   </t>
  </si>
  <si>
    <t>Vykurovacie teleso 33VKU 700x1100 Korado</t>
  </si>
  <si>
    <t xml:space="preserve">73541-9310   </t>
  </si>
  <si>
    <t>Montáž kúpeľňnového vykurov.rebríka  dl. do 2000 mm</t>
  </si>
  <si>
    <t xml:space="preserve">422 171793   </t>
  </si>
  <si>
    <t>Rebrík. teleso KORADO KORALUX LINEAR MAX KL 1495/450</t>
  </si>
  <si>
    <t xml:space="preserve">422 171795   </t>
  </si>
  <si>
    <t>Rebrík. teleso KORADO KORALUX LINEAR MAX KL 1810/750</t>
  </si>
  <si>
    <t xml:space="preserve">73599-9905   </t>
  </si>
  <si>
    <t>Vykurovacie telesá, HZS T5</t>
  </si>
  <si>
    <t xml:space="preserve">99873-5201   </t>
  </si>
  <si>
    <t>Presun hmôt pre vykur. telesá UK v objektoch  výšky do 6 m</t>
  </si>
  <si>
    <t>735 - Vykurovacie telesá spolu :</t>
  </si>
  <si>
    <t>783 - Nátery</t>
  </si>
  <si>
    <t xml:space="preserve">78341-4740   </t>
  </si>
  <si>
    <t>Nátery olejové kov. potrubia do DN 50mm základné</t>
  </si>
  <si>
    <t xml:space="preserve">78399-9905   </t>
  </si>
  <si>
    <t>Nátery, HZS T5</t>
  </si>
  <si>
    <t>783 - Nátery spolu :</t>
  </si>
  <si>
    <t>Rozpočet celkom :</t>
  </si>
  <si>
    <t>Alarm</t>
  </si>
  <si>
    <t>Audio systém</t>
  </si>
  <si>
    <t>VÝKAZ VÝMER</t>
  </si>
  <si>
    <t xml:space="preserve">Stavba:   </t>
  </si>
  <si>
    <t>Objekt:   ELEKTROINŠTALÁCIA</t>
  </si>
  <si>
    <t xml:space="preserve">Objednávateľ:  </t>
  </si>
  <si>
    <t xml:space="preserve">Zhotoviteľ:  </t>
  </si>
  <si>
    <t>Miesto:   Bratislava</t>
  </si>
  <si>
    <t>Č.</t>
  </si>
  <si>
    <t>KCN</t>
  </si>
  <si>
    <t>Množstvo celkom</t>
  </si>
  <si>
    <t>Cena jednotková</t>
  </si>
  <si>
    <t>Cena celkom</t>
  </si>
  <si>
    <t>05</t>
  </si>
  <si>
    <t xml:space="preserve">Búracie práce a demolácie   </t>
  </si>
  <si>
    <t>0501</t>
  </si>
  <si>
    <t xml:space="preserve">Búranie konštrukcií   </t>
  </si>
  <si>
    <t>05010603000200</t>
  </si>
  <si>
    <t xml:space="preserve">Vysekanie kapsy pre klátiky a krabice, velkosti do 100x100x50 mm,  -0,00100t   </t>
  </si>
  <si>
    <t>05010603000300</t>
  </si>
  <si>
    <t xml:space="preserve">Vysekanie rýh v akomkolvek murive tehlovom na akúkolvek maltu do hlbky 30 mm a š. do 30 mm,  -0,00200 t   </t>
  </si>
  <si>
    <t>05010604000310</t>
  </si>
  <si>
    <t xml:space="preserve">Vysekanie v murive betónovom kapsy pre klátiky a krabice, vel. do 100x100x50 mm,  -0,00100t   </t>
  </si>
  <si>
    <t>05010604000670</t>
  </si>
  <si>
    <t xml:space="preserve">Vysekanie rýh v betónových stenách do hlbky 30 mm a š. do 30 mm,  -0,00200t   </t>
  </si>
  <si>
    <t>0509</t>
  </si>
  <si>
    <t xml:space="preserve">Doplnujúce práce   </t>
  </si>
  <si>
    <t>05090502015804</t>
  </si>
  <si>
    <t xml:space="preserve">Vrty príklepovým vrtákom do D 24 mm do stien alebo smerom dole do betónu -0.00001t   </t>
  </si>
  <si>
    <t>05090502015805</t>
  </si>
  <si>
    <t xml:space="preserve">Vrty príklepovým vrtákom do D 30 mm do stien alebo smerom dole do betónu -0.00002t   </t>
  </si>
  <si>
    <t xml:space="preserve">Jadrové vrty </t>
  </si>
  <si>
    <t xml:space="preserve">Montáž silnoprúdových rozvodov a zariadení   </t>
  </si>
  <si>
    <t>9101</t>
  </si>
  <si>
    <t xml:space="preserve">Úložný materiál   </t>
  </si>
  <si>
    <t>91011401010020</t>
  </si>
  <si>
    <t xml:space="preserve">Osadenie lustrovej svorky/svorky vrátane zapojenia do 3 x 4   </t>
  </si>
  <si>
    <t>ESV000001063</t>
  </si>
  <si>
    <t xml:space="preserve">Svorka krabicová 222-412 WAGO 2x0,08-4mm2 2-pólová pácková sivá   </t>
  </si>
  <si>
    <t>ESV000001064</t>
  </si>
  <si>
    <t xml:space="preserve">Svorka krabicová 222-413 WAGO 3x0,08-4mm2 3-pólová pácková sivá   </t>
  </si>
  <si>
    <t>ESV000001065</t>
  </si>
  <si>
    <t xml:space="preserve">Svorka krabicová 222-415 WAGO 5x0,08-4mm2 5-pólová pácková sivá   </t>
  </si>
  <si>
    <t xml:space="preserve">Práce a dodávky M   </t>
  </si>
  <si>
    <t xml:space="preserve">Montáže oznamovacích a zabezpecovacích zariadení   </t>
  </si>
  <si>
    <t>922</t>
  </si>
  <si>
    <t>220511031</t>
  </si>
  <si>
    <t>Kábel dátový FTP uložený v rúrkach</t>
  </si>
  <si>
    <t>341</t>
  </si>
  <si>
    <t>341230001400</t>
  </si>
  <si>
    <t xml:space="preserve">Kábel medený dátový SXKD-6a-FTP-LSOHFR-B2ca  </t>
  </si>
  <si>
    <t>Montáž zásuvka 2xRJ45 pod omietku</t>
  </si>
  <si>
    <t>345340004100</t>
  </si>
  <si>
    <t>Zásuvka dátová 2xRJ45 Cat6A SCHNEIDER SEDNA</t>
  </si>
  <si>
    <t xml:space="preserve">SCHNEIDER SEDNA kryt </t>
  </si>
  <si>
    <t xml:space="preserve">SCHNEIDER SEDNA rámik </t>
  </si>
  <si>
    <t xml:space="preserve">Elektromontáže   </t>
  </si>
  <si>
    <t>921</t>
  </si>
  <si>
    <t>210010026</t>
  </si>
  <si>
    <t xml:space="preserve">Rúrka ohybná elektroinštalacná z PVC typ FXP 20, uložená pevne   </t>
  </si>
  <si>
    <t>345</t>
  </si>
  <si>
    <t>345710009200</t>
  </si>
  <si>
    <t>Rúrka ohybná vlnitá pancierová PVC-U, FXP DN 20</t>
  </si>
  <si>
    <t xml:space="preserve">Rúrka ohybná elektroinštalacná z PVC typ FXP 25, uložená pevne   </t>
  </si>
  <si>
    <t xml:space="preserve">Rúrka ohybná vlnitá pancierová PVC-U, FXP DN 25   </t>
  </si>
  <si>
    <t xml:space="preserve">Rúrka ohybná elektroinštalacná z PVC typ FXP 32, uložená pevne   </t>
  </si>
  <si>
    <t>345710009300</t>
  </si>
  <si>
    <t xml:space="preserve">Rúrka ohybná vlnitá pancierová PVC-U, FXP DN 32   </t>
  </si>
  <si>
    <t xml:space="preserve">Krabica prístrojová bez zapojenia (1901, KP 68, KZ 3)   </t>
  </si>
  <si>
    <t>345410002000</t>
  </si>
  <si>
    <t xml:space="preserve">Krabica prístrojová z PVC pod omietku KP 67/3, Dxh 70x45 mm, KOPOS   </t>
  </si>
  <si>
    <t>210011310</t>
  </si>
  <si>
    <t xml:space="preserve">Osadenie polyamidovej príchytky HM 8 do tvrdého kamena, jednoduchého betónu a železobetónu   </t>
  </si>
  <si>
    <t>311</t>
  </si>
  <si>
    <t>311310008400</t>
  </si>
  <si>
    <t xml:space="preserve">Hmoždinka KOPOS HM 8x40 mm PA, pre tvrdé podklady na elektroinštaláciu   </t>
  </si>
  <si>
    <t xml:space="preserve">OBO Grip trasové podpery M15 dodávka + montáž </t>
  </si>
  <si>
    <t xml:space="preserve">OBO grip trasové podpery M30 dodávka + motnáž </t>
  </si>
  <si>
    <t>Spínač č.1 polozapustené a zapustené vrátane zapojenia</t>
  </si>
  <si>
    <t>spínač č.1 SCHNEIDER SEDNA</t>
  </si>
  <si>
    <t>Spínač č.5 polozapustené a zapustené vrátane zapojenia</t>
  </si>
  <si>
    <t>spínač č.5 SCHNEIDER SEDNA</t>
  </si>
  <si>
    <t>Spínač č.7 polozapustené a zapustené vrátane zapojenia</t>
  </si>
  <si>
    <t>345330000700</t>
  </si>
  <si>
    <t>spínač č.7 SCHNEIDER SEDNA</t>
  </si>
  <si>
    <t>Spínač č.5B polozapustené a zapustené vrátane zapojenia</t>
  </si>
  <si>
    <t>345330003400</t>
  </si>
  <si>
    <t>spínač č.5B SCHNEIDER SEDNA</t>
  </si>
  <si>
    <t>210111012</t>
  </si>
  <si>
    <t xml:space="preserve">Domová zásuvka polozapustená alebo zapustená, 10/16 A 250 V 2P + Z 2 x zapojenie   </t>
  </si>
  <si>
    <t>Zásuvka SCHNEIDER SEDNA</t>
  </si>
  <si>
    <t>Spínač č.1/0 polozapustené a zapustené vrátane zapojenia</t>
  </si>
  <si>
    <t>Spínač 1/0 SCHNEIDER SEDNA</t>
  </si>
  <si>
    <t>Sporáková prípojka 400V s tlmivkou 16A zapustená ťahová montáž</t>
  </si>
  <si>
    <t>3536N-C03252 11 biela/ biela Spínač stláčací PRESSTO</t>
  </si>
  <si>
    <t>210800158</t>
  </si>
  <si>
    <t xml:space="preserve">Kábel medený uložený pevne  450/750 V 5x1,5   </t>
  </si>
  <si>
    <t>341110001900</t>
  </si>
  <si>
    <t xml:space="preserve">Kábel medený CXKE - R - J  5x1,5 mm2   </t>
  </si>
  <si>
    <t>210800628</t>
  </si>
  <si>
    <t xml:space="preserve">Vodic medený uložený pevne H07V-K (CYA)  450/750 V 6   </t>
  </si>
  <si>
    <t>341310009100</t>
  </si>
  <si>
    <t xml:space="preserve">Vodic medený flexibilný H07V-K 6 mm2   </t>
  </si>
  <si>
    <t>210800629</t>
  </si>
  <si>
    <t xml:space="preserve">Vodic medený uložený pevne H07V-K (CYA)  450/750 V 4 </t>
  </si>
  <si>
    <t xml:space="preserve">Vodic medený flexibilný H07V-K 4 mm2   </t>
  </si>
  <si>
    <t>Vodic medený uložený pevne H07V-K (CYA)  450/750 V 16</t>
  </si>
  <si>
    <t>341310009200</t>
  </si>
  <si>
    <t xml:space="preserve">Vodic medený flexibilný H07V-K 16 mm2   </t>
  </si>
  <si>
    <t>Vodic medený uložený pevne 3x1,5</t>
  </si>
  <si>
    <t>341210001800</t>
  </si>
  <si>
    <t>Vodic medený uložený pevne CXKE - R -O 3x1,5</t>
  </si>
  <si>
    <t>210800631</t>
  </si>
  <si>
    <t xml:space="preserve">Vodic medený uložený pevne H07V-K (CYA)  450/750 V 25   </t>
  </si>
  <si>
    <t>341310009400</t>
  </si>
  <si>
    <t xml:space="preserve">Vodic medený flexibilný H07V-K 25 mm2   </t>
  </si>
  <si>
    <t>210800146</t>
  </si>
  <si>
    <t xml:space="preserve">Kábel medený uložený pevne  450/750 V 3x2,5   </t>
  </si>
  <si>
    <t>341110000800</t>
  </si>
  <si>
    <t xml:space="preserve">Kábel medený CXKE - R - J  3x2,5 mm2   </t>
  </si>
  <si>
    <t>210800159</t>
  </si>
  <si>
    <t xml:space="preserve">Kábel medený uložený pevne CYKY 450/750 V 5x2,5   </t>
  </si>
  <si>
    <t>341110002000</t>
  </si>
  <si>
    <t xml:space="preserve">Kábel medený CXKE - R - J  5x2,5 mm2   </t>
  </si>
  <si>
    <t>210800160</t>
  </si>
  <si>
    <t xml:space="preserve">Kábel medený uložený pevne CYKY 450/750 V 5x4   </t>
  </si>
  <si>
    <t>341110002100</t>
  </si>
  <si>
    <t xml:space="preserve">Kábel medený CXKE - R - J  5x4 mm2   </t>
  </si>
  <si>
    <t>210800161</t>
  </si>
  <si>
    <t>Kábel medený uložený pevne  450/750 V 2x1,5</t>
  </si>
  <si>
    <t>341110002200</t>
  </si>
  <si>
    <t>Kábel medený CXKE - R  - O 2x1,5</t>
  </si>
  <si>
    <t>210800162</t>
  </si>
  <si>
    <t>Kábel medený uložený pevne CYKY 450/750 V 5x16</t>
  </si>
  <si>
    <t>341110002300</t>
  </si>
  <si>
    <t xml:space="preserve">Kábel medený CXKE - R - J  5x16mm2   </t>
  </si>
  <si>
    <t>341110018900</t>
  </si>
  <si>
    <t xml:space="preserve">Kábel medený CXKE - R - J 5x95 mm2   </t>
  </si>
  <si>
    <t xml:space="preserve">Kábel medený CXKE - R - J  5x95 mm2   </t>
  </si>
  <si>
    <t>210872072</t>
  </si>
  <si>
    <t>Core Premium HDMI 2.1 High Speed 8K</t>
  </si>
  <si>
    <t>3412100107</t>
  </si>
  <si>
    <t>Core Premium HDMI 2.1 High Speed 8K v celku (35m)</t>
  </si>
  <si>
    <t>220261661</t>
  </si>
  <si>
    <t xml:space="preserve">Vyznacenie trasy vedenia podla plánu   </t>
  </si>
  <si>
    <t>920</t>
  </si>
  <si>
    <t>210190052</t>
  </si>
  <si>
    <t xml:space="preserve">Montáž rozvádzaca skrinového, do váhy 100 kg   </t>
  </si>
  <si>
    <t>357</t>
  </si>
  <si>
    <t>357_RH</t>
  </si>
  <si>
    <t>Rozvádzac skrinový oceloplechový NN, RSW1</t>
  </si>
  <si>
    <t>220260106</t>
  </si>
  <si>
    <t xml:space="preserve">Vyhladanie vývodu alebo krabice po omietnutí s prípadnou úpravou a vycistením   </t>
  </si>
  <si>
    <t>210100001</t>
  </si>
  <si>
    <t xml:space="preserve">Ukoncenie vodicov v rozvádzac. vrátane zapojenia a vodicovej koncovky do 2,5 mm2   </t>
  </si>
  <si>
    <t>210100002</t>
  </si>
  <si>
    <t xml:space="preserve">Ukoncenie vodicov v rozvádzac. vrátane zapojenia a vodicovej koncovky do 6 mm2   </t>
  </si>
  <si>
    <t>210100003</t>
  </si>
  <si>
    <t xml:space="preserve">Ukoncenie vodicov v rozvádzac. vrátane zapojenia a vodicovej koncovky do 16 mm2   </t>
  </si>
  <si>
    <t>210100004</t>
  </si>
  <si>
    <t xml:space="preserve">Ukoncenie vodicov v rozvádzac. vrátane zapojenia a vodicovej koncovky do 25 mm2   </t>
  </si>
  <si>
    <t>Montáže a dodávka svietidiel</t>
  </si>
  <si>
    <t>LED 230V/24W Kruhové svietidlo so senzorom pohybu 1920lm, IP44</t>
  </si>
  <si>
    <t>Montáž svietidiel do podhľadu</t>
  </si>
  <si>
    <t>Led zdroj 230VAC-12VDC 120W</t>
  </si>
  <si>
    <t>Núdzové svietidla EVG 6-36W, 3 hodiny, 3,6V/4,0Ah  alebo ekvivalent</t>
  </si>
  <si>
    <t>Zapojenie svietidla 1x svetelný zdroj, núdzového, s lineárnou žiarovkou - núdzový režim</t>
  </si>
  <si>
    <t>Svietidlo kruhové, bodové 12V/IPx8 do sprchy 12W</t>
  </si>
  <si>
    <t xml:space="preserve">Svietidlo kruhové, bodové 12V/IPx8 do sprchy montáž </t>
  </si>
  <si>
    <t>359</t>
  </si>
  <si>
    <t xml:space="preserve">Svietidlo kruhové, bodové zapustené 230V/24W </t>
  </si>
  <si>
    <t>361</t>
  </si>
  <si>
    <t>Senzor pohybu 230V/2000W, zapustený biely 360 stupňov</t>
  </si>
  <si>
    <t xml:space="preserve">Montáž senzor pohybu do podhľadu </t>
  </si>
  <si>
    <t>363</t>
  </si>
  <si>
    <t>Svietidlo kruhové, zapustené bodové 230V/36W</t>
  </si>
  <si>
    <t xml:space="preserve">Montáž svietidlo zapustené bodoové </t>
  </si>
  <si>
    <t>365</t>
  </si>
  <si>
    <t>Svietidlo zapustené kazetové 600x600 40W/4500k</t>
  </si>
  <si>
    <t xml:space="preserve">Montáž svietidlo zapustené kazetové </t>
  </si>
  <si>
    <t>367</t>
  </si>
  <si>
    <t xml:space="preserve">Montážný a spotrebný materiál </t>
  </si>
  <si>
    <t xml:space="preserve">Hodinové zúctovacie sadzby   </t>
  </si>
  <si>
    <t>HZS000125.S</t>
  </si>
  <si>
    <t>naprogramovanie celého systému</t>
  </si>
  <si>
    <t xml:space="preserve">Revízna správa a projekt skutkového stavu </t>
  </si>
  <si>
    <t xml:space="preserve">Celkom   </t>
  </si>
  <si>
    <t>Objekt:   KAMEROVÝ SYSTÉM</t>
  </si>
  <si>
    <t xml:space="preserve">Objednávateľ: </t>
  </si>
  <si>
    <t>01</t>
  </si>
  <si>
    <t>Zemné práce a hrubé stavebné úpravy</t>
  </si>
  <si>
    <t>Kábel medený dátový SXKD-5E-FTP-LSOHFR-B2ca</t>
  </si>
  <si>
    <t>Kábel medený dátový SXKD-6A-FTP-LSOHFR-B2ca</t>
  </si>
  <si>
    <t>Dahua IPC-8 Mpx dome IP kamera</t>
  </si>
  <si>
    <t>Dahua PFA130-E-BLACK prídavný límec pre kamery</t>
  </si>
  <si>
    <t>Záznamové zariadenie -Dahua NVR IP PoE záznamové zariadenie</t>
  </si>
  <si>
    <t>Seagate HDD10T 24/7 sata disk</t>
  </si>
  <si>
    <t>Dahua CCTV LED monitor + držiak na stenu</t>
  </si>
  <si>
    <t>Zabat UPS zdroj nepretržitého napájania</t>
  </si>
  <si>
    <t>AXON ACAR 504 WF prepäťová ochrana</t>
  </si>
  <si>
    <t>Koncovka RJ45 cat 5</t>
  </si>
  <si>
    <t>Zásuvka 230V montáž zapustená</t>
  </si>
  <si>
    <t>Inštalačný a spotrebný materiál ( skrutky, hmoždiny,konzoly,úchyty...)</t>
  </si>
  <si>
    <t>Montáž celkom : Montáž prvkov kamerového systému,Konfigurácia prvkov, zapojenie, oživenie,
odskúšanie, Konfigurácia video servera, zaškolenie obsluhy.</t>
  </si>
  <si>
    <t>Kompletáž dátového centra</t>
  </si>
  <si>
    <t>Vytvorenie trasy GRIP pre samostatnú nehorľavú trasu EZS</t>
  </si>
  <si>
    <t>341110000700</t>
  </si>
  <si>
    <t xml:space="preserve">Kábel medený CXKE - R - J 3x1,5 mm2   </t>
  </si>
  <si>
    <t xml:space="preserve">Kábel medený uložený pevne 450/750 V 3x1,5   </t>
  </si>
  <si>
    <t xml:space="preserve">Doplnkové montážné práce </t>
  </si>
  <si>
    <t xml:space="preserve">Dopravné náklady </t>
  </si>
  <si>
    <t>Montážný a spotrebný materiál</t>
  </si>
  <si>
    <t>Revízna správa CCTV</t>
  </si>
  <si>
    <t>Projektová dokumnetácia skutkového stavu a BIS projekt GDPR</t>
  </si>
  <si>
    <t>Nepredvídateľné udalosti pri montáži</t>
  </si>
  <si>
    <t>Zaškolenie obsluhy a implementácia do smartphonu</t>
  </si>
  <si>
    <t>Objekt:   ALARM zabezpečovací systém</t>
  </si>
  <si>
    <t xml:space="preserve">Zhotoviteľ: </t>
  </si>
  <si>
    <t xml:space="preserve">Vysekanie kapsy pre klátiky a krabice, velkosti do 200x200x50 mm,  -0,00100t   </t>
  </si>
  <si>
    <t xml:space="preserve">Vysekanie v murive betónovom kapsy pre klátiky a krabice, vel. do 200x200x50 mm,  -0,00100t   </t>
  </si>
  <si>
    <t>Ústredňa s LAN, GSM a rádiovým modulom - dodávané
vždy s JA-192Y</t>
  </si>
  <si>
    <t>Zbernicové rozhranie RS-485</t>
  </si>
  <si>
    <t>Zbernicový prístupový modul s displejom, klávesnicou a
RFID - sivý - antracit</t>
  </si>
  <si>
    <t>Ovládací segment pre prístupové moduly - antracit</t>
  </si>
  <si>
    <t>Zbernicový modul pripojenia magnetických detektorov</t>
  </si>
  <si>
    <t>COMBO - detektor pohybu osôb a rozbitia skla</t>
  </si>
  <si>
    <t>Zbernicová vnútorná siréna</t>
  </si>
  <si>
    <t>Bezúdržbový zálohovací akumulátor</t>
  </si>
  <si>
    <t>Modul izolátora zbernice</t>
  </si>
  <si>
    <t>Viacúčelová montážna krabica</t>
  </si>
  <si>
    <t>Rozbočovač zbernice</t>
  </si>
  <si>
    <t>Prútová anténa</t>
  </si>
  <si>
    <t>Konfigurácia a montáž systému</t>
  </si>
  <si>
    <t xml:space="preserve">Kábel medený uložený pevne  450/750 V 3x1,5   </t>
  </si>
  <si>
    <t>Revízna správa alarmu</t>
  </si>
  <si>
    <t>Projektová dokumnetácia skutkového stavu</t>
  </si>
  <si>
    <t xml:space="preserve">Objekt:   ELEKTROINŠTALÁCIA </t>
  </si>
  <si>
    <t>AUDIO</t>
  </si>
  <si>
    <t xml:space="preserve">Kábel audio </t>
  </si>
  <si>
    <t>Kábel audio AUDIOQUEST SLiP 14/2</t>
  </si>
  <si>
    <t xml:space="preserve">Rúrka ohybná bezhalogénová </t>
  </si>
  <si>
    <t xml:space="preserve">Rúrka ohybná bezhalogénová, 750N/5cm, -25až105°C, PP, HFXP 16 BK 50M (UNIVOLT) </t>
  </si>
  <si>
    <t>Kábel CXKE-R-J 3x1,5</t>
  </si>
  <si>
    <t xml:space="preserve">Reproduktor podhľadový montáž </t>
  </si>
  <si>
    <t>Biamp Reproduktor 40W PODHĽADOVÝ 100V</t>
  </si>
  <si>
    <t xml:space="preserve">Montáž zapojenie a oživenie audio zosilovača </t>
  </si>
  <si>
    <t>DSPPA   audio prehrávač 100V</t>
  </si>
  <si>
    <t xml:space="preserve">Vyznačenie trasy vedenia podla plánu   </t>
  </si>
  <si>
    <t xml:space="preserve">Ukoncenie vodicov v krabiciach vrátane zapojenia a vodicovej koncovky do 2,5 mm2   </t>
  </si>
  <si>
    <t>Spotrebný a montážný materiál ( svorky, skrutky, hmoždiny, sádra, spojky, úchyty,označovače)</t>
  </si>
  <si>
    <t>naprogramovanie systémov a oživenie, zaškolenie obsluhy</t>
  </si>
  <si>
    <t>Objekt:   Internet, WIFI, slp, TV</t>
  </si>
  <si>
    <t>WIFI accespoint</t>
  </si>
  <si>
    <t>UBIQUITI UniFi6 Long-Range, Acces Point</t>
  </si>
  <si>
    <t>Montáž a konfigurácia accespointu</t>
  </si>
  <si>
    <t>Rack LEXI-Net 19'' stojanový 18U</t>
  </si>
  <si>
    <t>TP-Link TL-SG1048 48-Port Gigabit Switch TL-SG1048</t>
  </si>
  <si>
    <t xml:space="preserve">
TL-SL2428P - Přepínač PoE, Bez správy, 1Gbps, 250W, Porty RJ45 28, Porty PoE 24, TP-Link
</t>
  </si>
  <si>
    <t xml:space="preserve">Fortron UPS Champ 3000 VA rack 2U </t>
  </si>
  <si>
    <t>Patch Panel 24 cat 6A</t>
  </si>
  <si>
    <t>Keystone cat 6A</t>
  </si>
  <si>
    <t>Keystone cat 5e</t>
  </si>
  <si>
    <t>Príslušenstvo RACK, vyviazovacie panely, acar panely, trasovač káblov, spojovací materiál, patch káble, prepojovacie káble, montážne príslušenostvo kompletáže racku</t>
  </si>
  <si>
    <t xml:space="preserve">Kompletáž slaboprúdového rozvádzača, oživenie, uvedenie do autonómnej prevádzky konfigurácia sieti. </t>
  </si>
  <si>
    <t xml:space="preserve">Výkaz výmer - športová časť </t>
  </si>
  <si>
    <t>kód položky</t>
  </si>
  <si>
    <t>číslo položky</t>
  </si>
  <si>
    <t>Popis položky</t>
  </si>
  <si>
    <t>merná jednotka</t>
  </si>
  <si>
    <t>množstvo</t>
  </si>
  <si>
    <t>Zariadenie č. 1 – Vetranie športovo - rehabilitačného centra</t>
  </si>
  <si>
    <t>1.01.</t>
  </si>
  <si>
    <t>Vzduchotechnická jednotka Elektrodesign Duovent Compact RV 3000 E DI KL G4+F7/M5 DVAV L TOP, Qv=2500m3/h, 500Pa, Pi=18kW, 400V, 3Px40A, filtre F7/M5, entalpický výmenník tepla, elektrický ohrievač, EC ventilátory, vrátane kompletného riadenia DigiReg EVO18, klapiek a servo pohonov, oživenia servisným technikom a dopravou na stavbu, jednotka bude dodaná v rozložiteľnom stave</t>
  </si>
  <si>
    <t>Príslušenstvo: IAE Duovent RV 3000 pružná spojka</t>
  </si>
  <si>
    <t>Príslušenstvo: SF-P 300 sifon podtl.s uzáverom</t>
  </si>
  <si>
    <t>1.02.</t>
  </si>
  <si>
    <t>Výustka Systemair NOVA-C-2-800x150-R1-V-ZN</t>
  </si>
  <si>
    <t>1.02a.</t>
  </si>
  <si>
    <t>Výustka Systemair NOVA-C-2-325x75-V-ZN</t>
  </si>
  <si>
    <t>1.02b.</t>
  </si>
  <si>
    <t>Výustka Systemair NOVA-C-2-800x100-R1-V-ZN</t>
  </si>
  <si>
    <t>1.04.</t>
  </si>
  <si>
    <t>Výustka Systemari NOVA-C-1-800x150-R1-V-ZN</t>
  </si>
  <si>
    <t>1.04a</t>
  </si>
  <si>
    <t>Výustka Systemari NOVA-C-1-325x75-V-ZN</t>
  </si>
  <si>
    <t>1.05.</t>
  </si>
  <si>
    <t>Vírivá stropná výustka Systemair VVKR-F-160-600-16-B-SW</t>
  </si>
  <si>
    <t>Príslušenstvo: pretlaková komora THOR-E-125-160</t>
  </si>
  <si>
    <t>1.06.</t>
  </si>
  <si>
    <t>Regulačná klapka Systemair TUNE-R-125-1-H</t>
  </si>
  <si>
    <t>1.06a</t>
  </si>
  <si>
    <t>Regulačná klapka Systemair TUNE-R-400-1-H</t>
  </si>
  <si>
    <t>1.06b</t>
  </si>
  <si>
    <t>Regulačná klapka Systemair TUNE-R-280-1-H</t>
  </si>
  <si>
    <t>1.07.</t>
  </si>
  <si>
    <t>Tlmič hluku Ventra SKS 60-30</t>
  </si>
  <si>
    <t>1.07a.</t>
  </si>
  <si>
    <t>Tlmič hluku Ventra AKS 400x1200</t>
  </si>
  <si>
    <t>1.08.</t>
  </si>
  <si>
    <t>Protidažďová žalúzia Systemair PZAL-1250x630-UR-S</t>
  </si>
  <si>
    <t>1.08a.</t>
  </si>
  <si>
    <t>Protidažďová žalúzia Systemair PZAL-1120x630-UR-S</t>
  </si>
  <si>
    <t>1.09.</t>
  </si>
  <si>
    <t>Vzduchotechnické spiro potrubie sk.1, do obvodu 125/30% vrátane montážneho, spojovacieho, tesniaceho materiálu a materiálu na závesy a tvarovky</t>
  </si>
  <si>
    <t>bm</t>
  </si>
  <si>
    <t>Vzduchotechnické spiro potrubie sk.1, do obvodu 160/30% vrátane montážneho, spojovacieho, tesniaceho materiálu a materiálu na závesy a tvarovky</t>
  </si>
  <si>
    <t>Vzduchotechnické spiro potrubie sk.1, do obvodu 180/30% vrátane montážneho, spojovacieho, tesniaceho materiálu a materiálu na závesy a tvarovky</t>
  </si>
  <si>
    <t>Vzduchotechnické spiro potrubie sk.1, do obvodu 200/30% vrátane montážneho, spojovacieho, tesniaceho materiálu a materiálu na závesy a tvarovky</t>
  </si>
  <si>
    <t>Vzduchotechnické spiro potrubie sk.1, do obvodu 225/30% vrátane montážneho, spojovacieho, tesniaceho materiálu a materiálu na závesy a tvarovky</t>
  </si>
  <si>
    <t>Vzduchotechnické spiro potrubie sk.1, do obvodu 250/30% vrátane montážneho, spojovacieho, tesniaceho materiálu a materiálu na závesy a tvarovky</t>
  </si>
  <si>
    <t>Vzduchotechnické spiro potrubie sk.1, do obvodu 280/30% vrátane montážneho, spojovacieho, tesniaceho materiálu a materiálu na závesy a tvarovky</t>
  </si>
  <si>
    <t>Vzduchotechnické spiro potrubie sk.1, do obvodu 315/30% vrátane montážneho, spojovacieho, tesniaceho materiálu a materiálu na závesy a tvarovky</t>
  </si>
  <si>
    <t>Vzduchotechnické spiro potrubie sk.1, do obvodu 355/30% vrátane montážneho, spojovacieho, tesniaceho materiálu a materiálu na závesy a tvarovky</t>
  </si>
  <si>
    <t>Vzduchotechnické spiro potrubie sk.1, do obvodu 400/30% vrátane montážneho, spojovacieho, tesniaceho materiálu a materiálu na závesy a tvarovky</t>
  </si>
  <si>
    <t>Vzduchotechnické spiro potrubie sk.1, do obvodu 450/30% vrátane montážneho, spojovacieho, tesniaceho materiálu a materiálu na závesy a tvarovky</t>
  </si>
  <si>
    <t>1.10.</t>
  </si>
  <si>
    <t>Vzduchotechnické štvorhranné potrubie sk.1, do obvodu 2000/30%, vrátane montážneho, spojovacieho, tesniaceho materiálu a materiálu na závesy a tvarovky</t>
  </si>
  <si>
    <t>Vzduchotechnické štvorhranné potrubie sk.1, do obvodu 2400/30%, vrátane montážneho, spojovacieho, tesniaceho materiálu a materiálu na závesy a tvarovky</t>
  </si>
  <si>
    <t>Vzduchotechnické štvorhranné potrubie sk.1, do obvodu 3800/30%, vrátane montážneho, spojovacieho, tesniaceho materiálu a materiálu na závesy a tvarovky</t>
  </si>
  <si>
    <t>1.12.</t>
  </si>
  <si>
    <t>Tepelná izolácia Kflex H duct metal ALU hr. 30mm</t>
  </si>
  <si>
    <t>1.14.</t>
  </si>
  <si>
    <t>Akustická izolácia Rockwoll klimamat/ larock 40 ALS (ALU LAMELLA MAT) hr. 40mm, vrátane upevnenia</t>
  </si>
  <si>
    <t>1.15.</t>
  </si>
  <si>
    <t>Požiarna izolácia hranatého potrubia Rockwool Pyrorock,  Techrock ALS 80, EI 45, vrátane upevnenia, hr.40mm</t>
  </si>
  <si>
    <t>Zariadenie č. 2 – Prevádzkové vetranie hygieny, skladov a chodieb</t>
  </si>
  <si>
    <t>2.01.</t>
  </si>
  <si>
    <t>Vzduchotechnická jednotka Elektrodesign Duovent Compact DV 1800 DI KL G4+F7/M5 DVAV AH, Qv=1500m3/h, 400Pa, Pi=9kW, 400V, 3Px40A, filtre F7/M5, doskový rekuperátor, elektrický ohrievač, EC ventilátory, vrátane kompletného riadenia DigiReg EVO18, klapiek a servo pohonov, oživenia servisným technikom a dopravou na stavbu, jednotka bude dodaná v rozložiteľnom stave</t>
  </si>
  <si>
    <t>Príslušenstvo: IAE DUO DV 1800 pružná spojka</t>
  </si>
  <si>
    <t>2.01a.</t>
  </si>
  <si>
    <t>Tlmič hluku Ventra Mute 315x1200</t>
  </si>
  <si>
    <t>2.02.</t>
  </si>
  <si>
    <t>Vírivá stropná výustka Systemair VVKR-F-250-600-32-B-SW</t>
  </si>
  <si>
    <t>Príslušenstvo: pretlaková komora THOR-E-200-250</t>
  </si>
  <si>
    <t>2.03.</t>
  </si>
  <si>
    <t>Tanierový ventil Systemair EFF-125-SW</t>
  </si>
  <si>
    <t>Príslušenstvo: Rámik RFP 125</t>
  </si>
  <si>
    <t>2.03a</t>
  </si>
  <si>
    <t>Tanierový ventil Systemair EFF-160-SW</t>
  </si>
  <si>
    <t>Príslušenstvo: Rámik RFP 160</t>
  </si>
  <si>
    <t>2.04.</t>
  </si>
  <si>
    <t>2.04a.</t>
  </si>
  <si>
    <t>Regulačná klapka Systemair TUNE-R-160-1-H</t>
  </si>
  <si>
    <t>2.04b.</t>
  </si>
  <si>
    <t>Regulačná klapka Systemair TUNE-R-200-1-H</t>
  </si>
  <si>
    <t>2.05.</t>
  </si>
  <si>
    <t>Dverová mriežka Systemair NOVA-D-1-400x100-AN</t>
  </si>
  <si>
    <t>2.06.</t>
  </si>
  <si>
    <t>2.07.</t>
  </si>
  <si>
    <t>Vzduchotechnické štvorhranné potrubie sk.1, do obvodu 1500/30%, vrátane montážneho, spojovacieho, tesniaceho materiálu a materiálu na závesy a tvarovky</t>
  </si>
  <si>
    <t>2.08.</t>
  </si>
  <si>
    <t>Pružná Al laminátová hadica Elektrodesign SONOFLEX  127 Al</t>
  </si>
  <si>
    <t>Pružná Al laminátová hadica Elektrodesign SONOFLEX  160 Al</t>
  </si>
  <si>
    <t>Pružná Al laminátová hadica Elektrodesign SONOFLEX  203 Al</t>
  </si>
  <si>
    <t>2.09.</t>
  </si>
  <si>
    <t>Tepelná izolácia Kflex H duct metal ALU hr. 20mm</t>
  </si>
  <si>
    <t>2.10.</t>
  </si>
  <si>
    <t>Montáž</t>
  </si>
  <si>
    <t>Doprava, transport, zdvíhacie mechanizmy</t>
  </si>
  <si>
    <t>Zaregulovanie a skúšky</t>
  </si>
  <si>
    <t>Ostatný montážny a spojovací materiál</t>
  </si>
  <si>
    <t>Odborné poskladanie VZT jednotky pol. č. 1.01.</t>
  </si>
  <si>
    <t>Odborné poskladanie VZT jednotky pol. č. 2.01.</t>
  </si>
  <si>
    <t>Poznámky:</t>
  </si>
  <si>
    <t xml:space="preserve"> - výkaz výmer preveriť s výkresovou časťou, v prípade zistenia nesúladu bezodkladne kontaktovať projektanta</t>
  </si>
  <si>
    <t xml:space="preserve"> - prevedenie vzduchotechnických jednotiek pol.č. 1.01, 2.01 preveriť pred objednaním u dodávateľa podľa výkresovej časti</t>
  </si>
  <si>
    <t xml:space="preserve"> - farebné prevedenie koncových elementov pred objednaním odsúhlasiť s časťou stavba/investorom</t>
  </si>
  <si>
    <t>Zariadenie č. 3 – Chladenie fitness sály</t>
  </si>
  <si>
    <t>3.01.</t>
  </si>
  <si>
    <t>Vonkajšia kondenzačná jednotka ENKO Kaysun KMF-450 DN6, Pi=18kW, 40A, 400V/3f/50Hz, 230Kg</t>
  </si>
  <si>
    <t>3.02.</t>
  </si>
  <si>
    <t>Vnútorná kanálová jednotka ENKO Kaysun KPDHF-90 DN5.0, Qchl=9kW, Pi=0,12kW, 230V, zabudované čerpadlo kondenzu</t>
  </si>
  <si>
    <t>Príslušenstvo: Nástenný ovládač ENKO Kaysun KCT-04 SR</t>
  </si>
  <si>
    <t>Príslušenstvo: nástavec 850x180/1000x200mm dĺžka 500mm</t>
  </si>
  <si>
    <t>Príslušenstvo: nástavec 850x180/1000x200mm dĺžka 1000mm</t>
  </si>
  <si>
    <t>Príslušenstvo: Výustka Systemair NOVA-A-2-2-1000x200-H-SW</t>
  </si>
  <si>
    <t>Príslušenstvo: Tepelná izolácia Kflex H duct metal ALU hr. 12mm</t>
  </si>
  <si>
    <t>Refnet KCMI 112</t>
  </si>
  <si>
    <t>Refnet KCMI 212</t>
  </si>
  <si>
    <t>Refnet KCMI 312</t>
  </si>
  <si>
    <t>Izolované Cu potrubie + info kábel, d 9,52mm</t>
  </si>
  <si>
    <t>Izolované Cu potrubie + info kábel, d 12,7mm</t>
  </si>
  <si>
    <t>Izolované Cu potrubie + info kábel, d 15,9mm</t>
  </si>
  <si>
    <t>Izolované Cu potrubie + info kábel, d 19,1mm</t>
  </si>
  <si>
    <t>Izolované Cu potrubie + info kábel, d 22,2mm</t>
  </si>
  <si>
    <t>Izolované Cu potrubie + info kábel, d 28,6mm</t>
  </si>
  <si>
    <t>Chladivo R410A</t>
  </si>
  <si>
    <t>Protipožiarna bandáž Hilti CFS-B</t>
  </si>
  <si>
    <t>Uvedenie do prevádzky pol. č. 3.01.</t>
  </si>
  <si>
    <t xml:space="preserve"> - počet nástenných ovládačov odsúhlasiť pred objednaním s investorom </t>
  </si>
  <si>
    <t xml:space="preserve">   (vo výkaze výmer sa momentálne uvažuje s ovládačom pre každú vnútornú chladiacu/vykurovaciu jednotku)</t>
  </si>
  <si>
    <t>J.C.</t>
  </si>
  <si>
    <t>CCTV Kamerový systém</t>
  </si>
  <si>
    <t>Internet, WIFI, SPL</t>
  </si>
  <si>
    <t>V Bratislave dňa 02.03.2025</t>
  </si>
  <si>
    <t>NADSTAVBA POLYFUNKČNÉHO OBJEKTU, Farského ul. 3266, Bratislava</t>
  </si>
  <si>
    <t>Vyplň údaj</t>
  </si>
  <si>
    <t xml:space="preserve">Dátum: </t>
  </si>
  <si>
    <t xml:space="preserve">Spracoval:  </t>
  </si>
  <si>
    <t xml:space="preserve">Dátum:   </t>
  </si>
  <si>
    <t xml:space="preserve">Spracoval:   </t>
  </si>
  <si>
    <t xml:space="preserve">Dátum:  </t>
  </si>
  <si>
    <t>Stavebné úpravy priestorov budúceho športovo rehabilitačného centra SportWell, Farského ul. 3266, Bratislava  - športová časť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</si>
</sst>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* #,##0.00\ &quot;€&quot;_-;\-* #,##0.00\ &quot;€&quot;_-;_-* &quot;-&quot;??\ &quot;€&quot;_-;_-@_-"/>
    <numFmt numFmtId="164" formatCode="#,##0.0"/>
    <numFmt numFmtId="165" formatCode="_-* #,##0\ &quot;Sk&quot;_-;\-* #,##0\ &quot;Sk&quot;_-;_-* &quot;-&quot;\ &quot;Sk&quot;_-;_-@_-"/>
    <numFmt numFmtId="166" formatCode="#,##0.000"/>
    <numFmt numFmtId="167" formatCode="#,##0&quot; Sk&quot;;[Red]&quot;-&quot;#,##0&quot; Sk&quot;"/>
    <numFmt numFmtId="168" formatCode="#,##0.00000"/>
    <numFmt numFmtId="169" formatCode="#,##0\ &quot;Sk&quot;"/>
    <numFmt numFmtId="170" formatCode="#,##0.00\ [$€-1]"/>
    <numFmt numFmtId="171" formatCode="#,##0\ &quot;€&quot;"/>
    <numFmt numFmtId="172" formatCode="#,##0.00\ [$€-41B]"/>
    <numFmt numFmtId="173" formatCode="_-* #,##0.00\ _S_k_-;\-* #,##0.00\ _S_k_-;_-* &quot;-&quot;??\ _S_k_-;_-@_-"/>
    <numFmt numFmtId="174" formatCode="#,##0\ [$€-1]"/>
    <numFmt numFmtId="175" formatCode="_-* #,##0.00\ &quot;Sk&quot;_-;\-* #,##0.00\ &quot;Sk&quot;_-;_-* &quot;-&quot;??\ &quot;Sk&quot;_-;_-@_-"/>
    <numFmt numFmtId="176" formatCode="dd\.mm\.yyyy"/>
    <numFmt numFmtId="177" formatCode="#,##0.00%"/>
    <numFmt numFmtId="178" formatCode="_-\£* #,##0.00_-;&quot;-£&quot;* #,##0.00_-;_-\£* \-??_-;_-@_-"/>
    <numFmt numFmtId="179" formatCode="_-* #,##0.00\ _K_č_-;\-* #,##0.00\ _K_č_-;_-* &quot;-&quot;??\ _K_č_-;_-@_-"/>
    <numFmt numFmtId="180" formatCode="#,##0.000;\-#,##0.000"/>
  </numFmts>
  <fonts count="9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7"/>
      <name val="Letter Gothic CE"/>
      <charset val="238"/>
    </font>
    <font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1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color rgb="FFFF0000"/>
      <name val="Arial CE"/>
      <family val="2"/>
      <charset val="238"/>
    </font>
    <font>
      <b/>
      <sz val="18"/>
      <name val="Arial CE"/>
      <family val="2"/>
      <charset val="238"/>
    </font>
    <font>
      <b/>
      <sz val="16"/>
      <name val="Arial CE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 CE"/>
      <family val="2"/>
      <charset val="238"/>
    </font>
    <font>
      <sz val="8"/>
      <name val="Arial CE"/>
      <family val="2"/>
    </font>
    <font>
      <sz val="8"/>
      <name val="MS Sans Serif"/>
      <family val="2"/>
      <charset val="1"/>
    </font>
    <font>
      <sz val="8"/>
      <name val="MS Sans Serif"/>
      <charset val="1"/>
    </font>
    <font>
      <sz val="8"/>
      <name val="MS Sans Serif"/>
      <family val="2"/>
      <charset val="238"/>
    </font>
    <font>
      <sz val="1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Arial CE"/>
      <family val="2"/>
      <charset val="238"/>
    </font>
    <font>
      <sz val="10"/>
      <name val="Arial Narrow"/>
      <family val="2"/>
    </font>
    <font>
      <sz val="10"/>
      <name val="Arial"/>
      <family val="2"/>
    </font>
    <font>
      <sz val="11"/>
      <name val="Arial CE"/>
      <family val="2"/>
      <charset val="238"/>
    </font>
    <font>
      <sz val="10"/>
      <name val="Helv"/>
      <family val="2"/>
    </font>
    <font>
      <sz val="11"/>
      <color theme="1"/>
      <name val="Arial"/>
      <family val="2"/>
      <charset val="238"/>
    </font>
    <font>
      <sz val="8"/>
      <color theme="1"/>
      <name val="Arial Narrow"/>
      <family val="2"/>
      <charset val="238"/>
    </font>
    <font>
      <sz val="10"/>
      <name val="Arial"/>
      <charset val="238"/>
    </font>
    <font>
      <sz val="10"/>
      <color rgb="FF000000"/>
      <name val="Times New Roman"/>
      <charset val="204"/>
    </font>
    <font>
      <u/>
      <sz val="10"/>
      <color indexed="12"/>
      <name val="Arial"/>
      <family val="2"/>
      <charset val="238"/>
    </font>
    <font>
      <sz val="10"/>
      <name val="Arial"/>
    </font>
    <font>
      <sz val="9"/>
      <name val="Arial CE"/>
    </font>
    <font>
      <sz val="9"/>
      <color rgb="FF969696"/>
      <name val="Arial CE"/>
    </font>
    <font>
      <sz val="8"/>
      <color rgb="FF003366"/>
      <name val="Arial CE"/>
    </font>
    <font>
      <sz val="10"/>
      <color rgb="FF003366"/>
      <name val="Arial CE"/>
    </font>
    <font>
      <sz val="12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8"/>
      <color rgb="FF505050"/>
      <name val="Arial CE"/>
    </font>
    <font>
      <b/>
      <sz val="8"/>
      <name val="Arial CE"/>
    </font>
    <font>
      <sz val="8"/>
      <color rgb="FF960000"/>
      <name val="Arial CE"/>
    </font>
    <font>
      <b/>
      <sz val="12"/>
      <color rgb="FF960000"/>
      <name val="Arial CE"/>
    </font>
    <font>
      <sz val="10"/>
      <name val="Arial CE"/>
    </font>
    <font>
      <sz val="10"/>
      <color rgb="FF969696"/>
      <name val="Arial CE"/>
    </font>
    <font>
      <b/>
      <sz val="11"/>
      <name val="Arial CE"/>
    </font>
    <font>
      <b/>
      <sz val="14"/>
      <name val="Arial CE"/>
    </font>
    <font>
      <b/>
      <sz val="12"/>
      <color rgb="FF800000"/>
      <name val="Arial CE"/>
    </font>
    <font>
      <b/>
      <sz val="10"/>
      <color rgb="FF464646"/>
      <name val="Arial CE"/>
    </font>
    <font>
      <b/>
      <sz val="12"/>
      <name val="Arial CE"/>
    </font>
    <font>
      <sz val="10"/>
      <color rgb="FFFFFFFF"/>
      <name val="Arial CE"/>
    </font>
    <font>
      <sz val="8"/>
      <color rgb="FFFFFFFF"/>
      <name val="Arial CE"/>
    </font>
    <font>
      <sz val="8"/>
      <color rgb="FF969696"/>
      <name val="Arial CE"/>
    </font>
    <font>
      <b/>
      <sz val="10"/>
      <name val="Arial CE"/>
    </font>
    <font>
      <sz val="10"/>
      <color rgb="FF464646"/>
      <name val="Arial CE"/>
    </font>
    <font>
      <sz val="10"/>
      <color rgb="FF3366FF"/>
      <name val="Arial CE"/>
    </font>
    <font>
      <sz val="8"/>
      <color rgb="FF3366FF"/>
      <name val="Arial CE"/>
    </font>
    <font>
      <sz val="11"/>
      <name val="Calibri"/>
      <charset val="238"/>
    </font>
    <font>
      <sz val="10"/>
      <name val="Arial CE"/>
      <charset val="238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000000"/>
      <name val="Arial CE"/>
    </font>
    <font>
      <b/>
      <sz val="11"/>
      <color theme="1"/>
      <name val="Calibri"/>
      <family val="2"/>
      <charset val="238"/>
      <scheme val="minor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indexed="9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b/>
      <sz val="10"/>
      <name val="Arial Narrow"/>
      <family val="2"/>
      <charset val="238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b/>
      <sz val="11"/>
      <color indexed="18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theme="1"/>
      <name val="Arial CE"/>
      <family val="2"/>
      <charset val="238"/>
    </font>
    <font>
      <sz val="8"/>
      <color rgb="FF0000FF"/>
      <name val="Arial CE"/>
      <family val="2"/>
      <charset val="238"/>
    </font>
    <font>
      <i/>
      <sz val="9"/>
      <color rgb="FF0000FF"/>
      <name val="Arial CE"/>
      <family val="2"/>
      <charset val="238"/>
    </font>
    <font>
      <i/>
      <sz val="9"/>
      <color theme="1"/>
      <name val="Arial CE"/>
      <family val="2"/>
      <charset val="238"/>
    </font>
    <font>
      <sz val="9"/>
      <color theme="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2D2D2"/>
      </patternFill>
    </fill>
    <fill>
      <patternFill patternType="solid">
        <fgColor rgb="FFFFC000"/>
        <bgColor indexed="64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indexed="9"/>
        <bgColor indexed="26"/>
      </patternFill>
    </fill>
  </fills>
  <borders count="4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7">
    <xf numFmtId="0" fontId="0" fillId="0" borderId="0"/>
    <xf numFmtId="0" fontId="8" fillId="0" borderId="3" applyFont="0" applyFill="0" applyBorder="0">
      <alignment vertical="center"/>
    </xf>
    <xf numFmtId="0" fontId="5" fillId="3" borderId="0" applyNumberFormat="0" applyBorder="0" applyAlignment="0" applyProtection="0"/>
    <xf numFmtId="165" fontId="7" fillId="0" borderId="0" applyFont="0" applyFill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167" fontId="8" fillId="0" borderId="3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8" fillId="0" borderId="3" applyFont="0" applyFill="0"/>
    <xf numFmtId="0" fontId="8" fillId="0" borderId="3">
      <alignment vertical="center"/>
    </xf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0"/>
    <xf numFmtId="0" fontId="11" fillId="0" borderId="0" applyNumberFormat="0" applyFill="0" applyBorder="0" applyAlignment="0" applyProtection="0"/>
    <xf numFmtId="0" fontId="8" fillId="0" borderId="1" applyBorder="0">
      <alignment vertical="center"/>
    </xf>
    <xf numFmtId="0" fontId="10" fillId="0" borderId="0" applyNumberFormat="0" applyFill="0" applyBorder="0" applyAlignment="0" applyProtection="0"/>
    <xf numFmtId="0" fontId="8" fillId="0" borderId="1">
      <alignment vertical="center"/>
    </xf>
    <xf numFmtId="0" fontId="13" fillId="0" borderId="0"/>
    <xf numFmtId="0" fontId="19" fillId="0" borderId="0"/>
    <xf numFmtId="0" fontId="21" fillId="0" borderId="0"/>
    <xf numFmtId="0" fontId="22" fillId="0" borderId="0">
      <alignment vertical="top" wrapText="1"/>
      <protection locked="0"/>
    </xf>
    <xf numFmtId="0" fontId="23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24" fillId="0" borderId="0" applyAlignment="0">
      <alignment vertical="top"/>
      <protection locked="0"/>
    </xf>
    <xf numFmtId="0" fontId="4" fillId="0" borderId="0"/>
    <xf numFmtId="0" fontId="25" fillId="12" borderId="18">
      <alignment horizontal="center"/>
    </xf>
    <xf numFmtId="0" fontId="25" fillId="13" borderId="18">
      <alignment vertical="center"/>
    </xf>
    <xf numFmtId="172" fontId="25" fillId="0" borderId="18">
      <alignment horizontal="right" vertical="center"/>
    </xf>
    <xf numFmtId="0" fontId="25" fillId="0" borderId="18">
      <alignment vertical="center"/>
    </xf>
    <xf numFmtId="0" fontId="25" fillId="0" borderId="18">
      <alignment vertical="center" wrapText="1"/>
    </xf>
    <xf numFmtId="0" fontId="25" fillId="0" borderId="0"/>
    <xf numFmtId="0" fontId="25" fillId="0" borderId="18">
      <alignment vertical="center" wrapText="1"/>
    </xf>
    <xf numFmtId="0" fontId="25" fillId="0" borderId="18">
      <alignment vertical="center" wrapText="1"/>
    </xf>
    <xf numFmtId="0" fontId="26" fillId="0" borderId="0"/>
    <xf numFmtId="173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25" fillId="0" borderId="0" applyFont="0" applyFill="0" applyBorder="0" applyAlignment="0" applyProtection="0"/>
    <xf numFmtId="0" fontId="25" fillId="0" borderId="0"/>
    <xf numFmtId="175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5" fontId="12" fillId="0" borderId="0" applyFont="0" applyFill="0" applyBorder="0" applyAlignment="0" applyProtection="0"/>
    <xf numFmtId="0" fontId="13" fillId="0" borderId="0"/>
    <xf numFmtId="0" fontId="25" fillId="0" borderId="0"/>
    <xf numFmtId="0" fontId="12" fillId="0" borderId="0"/>
    <xf numFmtId="0" fontId="3" fillId="11" borderId="0" applyNumberFormat="0" applyBorder="0" applyAlignment="0" applyProtection="0"/>
    <xf numFmtId="0" fontId="28" fillId="0" borderId="0">
      <alignment horizontal="left" vertical="top" wrapText="1" shrinkToFit="1"/>
    </xf>
    <xf numFmtId="0" fontId="30" fillId="0" borderId="0">
      <alignment horizontal="left" vertical="top" wrapText="1"/>
    </xf>
    <xf numFmtId="0" fontId="31" fillId="0" borderId="0"/>
    <xf numFmtId="178" fontId="31" fillId="0" borderId="0" applyFill="0" applyBorder="0" applyAlignment="0" applyProtection="0"/>
    <xf numFmtId="0" fontId="23" fillId="0" borderId="0" applyAlignment="0">
      <alignment vertical="top"/>
      <protection locked="0"/>
    </xf>
    <xf numFmtId="0" fontId="12" fillId="0" borderId="0"/>
    <xf numFmtId="0" fontId="2" fillId="0" borderId="0"/>
    <xf numFmtId="0" fontId="7" fillId="0" borderId="0"/>
    <xf numFmtId="0" fontId="29" fillId="0" borderId="0"/>
    <xf numFmtId="0" fontId="12" fillId="0" borderId="0"/>
    <xf numFmtId="0" fontId="33" fillId="0" borderId="1">
      <alignment wrapText="1"/>
    </xf>
    <xf numFmtId="0" fontId="32" fillId="0" borderId="0"/>
    <xf numFmtId="44" fontId="12" fillId="0" borderId="0" applyFont="0" applyFill="0" applyBorder="0" applyAlignment="0" applyProtection="0"/>
    <xf numFmtId="0" fontId="35" fillId="0" borderId="0"/>
    <xf numFmtId="0" fontId="5" fillId="0" borderId="0"/>
    <xf numFmtId="0" fontId="36" fillId="0" borderId="0" applyNumberFormat="0" applyFill="0" applyBorder="0" applyAlignment="0" applyProtection="0">
      <alignment vertical="top"/>
      <protection locked="0"/>
    </xf>
    <xf numFmtId="179" fontId="34" fillId="0" borderId="0" applyFont="0" applyFill="0" applyBorder="0" applyAlignment="0" applyProtection="0"/>
    <xf numFmtId="0" fontId="12" fillId="0" borderId="0"/>
    <xf numFmtId="0" fontId="37" fillId="0" borderId="0"/>
    <xf numFmtId="0" fontId="29" fillId="0" borderId="0"/>
    <xf numFmtId="0" fontId="64" fillId="0" borderId="0">
      <protection locked="0"/>
    </xf>
    <xf numFmtId="0" fontId="65" fillId="0" borderId="0"/>
    <xf numFmtId="0" fontId="19" fillId="0" borderId="0"/>
    <xf numFmtId="173" fontId="65" fillId="0" borderId="0" applyFont="0" applyFill="0" applyBorder="0" applyAlignment="0" applyProtection="0"/>
    <xf numFmtId="175" fontId="65" fillId="0" borderId="0" applyFont="0" applyFill="0" applyBorder="0" applyAlignment="0" applyProtection="0"/>
    <xf numFmtId="0" fontId="7" fillId="0" borderId="0"/>
    <xf numFmtId="0" fontId="24" fillId="0" borderId="0" applyAlignment="0">
      <alignment vertical="top"/>
      <protection locked="0"/>
    </xf>
    <xf numFmtId="0" fontId="22" fillId="0" borderId="0">
      <alignment vertical="top"/>
      <protection locked="0"/>
    </xf>
    <xf numFmtId="0" fontId="1" fillId="0" borderId="0"/>
  </cellStyleXfs>
  <cellXfs count="384">
    <xf numFmtId="0" fontId="0" fillId="0" borderId="0" xfId="0"/>
    <xf numFmtId="49" fontId="14" fillId="0" borderId="0" xfId="30" applyNumberFormat="1" applyFont="1" applyAlignment="1">
      <alignment horizontal="left"/>
    </xf>
    <xf numFmtId="164" fontId="14" fillId="0" borderId="0" xfId="30" applyNumberFormat="1" applyFont="1" applyAlignment="1">
      <alignment horizontal="right"/>
    </xf>
    <xf numFmtId="49" fontId="14" fillId="0" borderId="0" xfId="30" applyNumberFormat="1" applyFont="1" applyAlignment="1">
      <alignment horizontal="center" vertical="center"/>
    </xf>
    <xf numFmtId="169" fontId="14" fillId="0" borderId="0" xfId="30" applyNumberFormat="1" applyFont="1" applyAlignment="1">
      <alignment horizontal="right" vertical="center"/>
    </xf>
    <xf numFmtId="170" fontId="14" fillId="0" borderId="0" xfId="30" applyNumberFormat="1" applyFont="1" applyAlignment="1">
      <alignment horizontal="right"/>
    </xf>
    <xf numFmtId="0" fontId="15" fillId="0" borderId="0" xfId="30" applyFont="1"/>
    <xf numFmtId="0" fontId="16" fillId="0" borderId="0" xfId="30" applyFont="1" applyProtection="1">
      <protection locked="0"/>
    </xf>
    <xf numFmtId="0" fontId="13" fillId="0" borderId="0" xfId="30"/>
    <xf numFmtId="49" fontId="13" fillId="0" borderId="0" xfId="30" applyNumberFormat="1" applyAlignment="1">
      <alignment horizontal="left"/>
    </xf>
    <xf numFmtId="164" fontId="13" fillId="0" borderId="0" xfId="30" applyNumberFormat="1" applyAlignment="1">
      <alignment horizontal="right"/>
    </xf>
    <xf numFmtId="49" fontId="13" fillId="0" borderId="0" xfId="30" applyNumberFormat="1" applyAlignment="1">
      <alignment horizontal="center" vertical="center"/>
    </xf>
    <xf numFmtId="169" fontId="13" fillId="0" borderId="0" xfId="30" applyNumberFormat="1" applyAlignment="1">
      <alignment horizontal="right" vertical="center"/>
    </xf>
    <xf numFmtId="170" fontId="13" fillId="0" borderId="0" xfId="30" applyNumberFormat="1"/>
    <xf numFmtId="0" fontId="18" fillId="0" borderId="0" xfId="30" applyFont="1"/>
    <xf numFmtId="49" fontId="20" fillId="0" borderId="0" xfId="31" applyNumberFormat="1" applyFont="1" applyAlignment="1">
      <alignment horizontal="left"/>
    </xf>
    <xf numFmtId="4" fontId="13" fillId="0" borderId="0" xfId="31" applyNumberFormat="1" applyFont="1" applyAlignment="1">
      <alignment horizontal="right"/>
    </xf>
    <xf numFmtId="49" fontId="19" fillId="0" borderId="0" xfId="31" applyNumberFormat="1" applyAlignment="1">
      <alignment horizontal="center" vertical="center"/>
    </xf>
    <xf numFmtId="171" fontId="19" fillId="0" borderId="0" xfId="31" applyNumberFormat="1" applyAlignment="1">
      <alignment horizontal="right" vertical="center"/>
    </xf>
    <xf numFmtId="49" fontId="20" fillId="0" borderId="0" xfId="30" applyNumberFormat="1" applyFont="1" applyAlignment="1">
      <alignment horizontal="left"/>
    </xf>
    <xf numFmtId="169" fontId="20" fillId="0" borderId="0" xfId="30" applyNumberFormat="1" applyFont="1" applyAlignment="1">
      <alignment horizontal="right" vertical="center"/>
    </xf>
    <xf numFmtId="169" fontId="20" fillId="0" borderId="0" xfId="30" applyNumberFormat="1" applyFont="1"/>
    <xf numFmtId="0" fontId="13" fillId="0" borderId="0" xfId="30" applyProtection="1">
      <protection locked="0"/>
    </xf>
    <xf numFmtId="49" fontId="13" fillId="0" borderId="7" xfId="30" applyNumberFormat="1" applyBorder="1" applyAlignment="1">
      <alignment horizontal="left"/>
    </xf>
    <xf numFmtId="164" fontId="13" fillId="0" borderId="8" xfId="30" applyNumberFormat="1" applyBorder="1" applyAlignment="1">
      <alignment horizontal="left"/>
    </xf>
    <xf numFmtId="49" fontId="13" fillId="0" borderId="9" xfId="30" applyNumberFormat="1" applyBorder="1" applyAlignment="1">
      <alignment horizontal="center" vertical="center"/>
    </xf>
    <xf numFmtId="169" fontId="13" fillId="0" borderId="10" xfId="30" applyNumberFormat="1" applyBorder="1" applyAlignment="1">
      <alignment horizontal="right" vertical="center"/>
    </xf>
    <xf numFmtId="170" fontId="13" fillId="0" borderId="7" xfId="30" applyNumberFormat="1" applyBorder="1"/>
    <xf numFmtId="49" fontId="13" fillId="0" borderId="11" xfId="30" applyNumberFormat="1" applyBorder="1" applyAlignment="1">
      <alignment horizontal="left"/>
    </xf>
    <xf numFmtId="164" fontId="13" fillId="0" borderId="12" xfId="30" applyNumberFormat="1" applyBorder="1" applyAlignment="1">
      <alignment horizontal="right"/>
    </xf>
    <xf numFmtId="169" fontId="13" fillId="0" borderId="13" xfId="30" applyNumberFormat="1" applyBorder="1" applyAlignment="1">
      <alignment horizontal="right" vertical="center"/>
    </xf>
    <xf numFmtId="170" fontId="13" fillId="0" borderId="11" xfId="30" applyNumberFormat="1" applyBorder="1"/>
    <xf numFmtId="49" fontId="13" fillId="0" borderId="14" xfId="30" applyNumberFormat="1" applyBorder="1" applyAlignment="1">
      <alignment horizontal="left"/>
    </xf>
    <xf numFmtId="164" fontId="13" fillId="0" borderId="15" xfId="30" applyNumberFormat="1" applyBorder="1" applyAlignment="1">
      <alignment horizontal="right"/>
    </xf>
    <xf numFmtId="49" fontId="13" fillId="0" borderId="16" xfId="30" applyNumberFormat="1" applyBorder="1" applyAlignment="1">
      <alignment horizontal="center" vertical="center"/>
    </xf>
    <xf numFmtId="169" fontId="13" fillId="0" borderId="17" xfId="30" applyNumberFormat="1" applyBorder="1" applyAlignment="1">
      <alignment horizontal="right" vertical="center"/>
    </xf>
    <xf numFmtId="170" fontId="13" fillId="0" borderId="14" xfId="30" applyNumberFormat="1" applyBorder="1"/>
    <xf numFmtId="49" fontId="7" fillId="0" borderId="0" xfId="30" applyNumberFormat="1" applyFont="1" applyAlignment="1" applyProtection="1">
      <alignment horizontal="left"/>
      <protection locked="0"/>
    </xf>
    <xf numFmtId="0" fontId="21" fillId="0" borderId="0" xfId="32" applyAlignment="1">
      <alignment horizontal="left" vertical="center"/>
    </xf>
    <xf numFmtId="0" fontId="21" fillId="0" borderId="21" xfId="32" applyBorder="1"/>
    <xf numFmtId="0" fontId="21" fillId="0" borderId="22" xfId="32" applyBorder="1"/>
    <xf numFmtId="0" fontId="21" fillId="0" borderId="20" xfId="32" applyBorder="1"/>
    <xf numFmtId="0" fontId="21" fillId="0" borderId="20" xfId="32" applyBorder="1" applyAlignment="1">
      <alignment vertical="center"/>
    </xf>
    <xf numFmtId="0" fontId="21" fillId="0" borderId="0" xfId="32" applyAlignment="1">
      <alignment vertical="center" wrapText="1"/>
    </xf>
    <xf numFmtId="0" fontId="21" fillId="0" borderId="20" xfId="32" applyBorder="1" applyAlignment="1">
      <alignment vertical="center" wrapText="1"/>
    </xf>
    <xf numFmtId="0" fontId="21" fillId="0" borderId="23" xfId="32" applyBorder="1" applyAlignment="1">
      <alignment vertical="center"/>
    </xf>
    <xf numFmtId="0" fontId="21" fillId="14" borderId="0" xfId="32" applyFill="1" applyAlignment="1">
      <alignment vertical="center"/>
    </xf>
    <xf numFmtId="0" fontId="21" fillId="14" borderId="25" xfId="32" applyFill="1" applyBorder="1" applyAlignment="1">
      <alignment vertical="center"/>
    </xf>
    <xf numFmtId="0" fontId="21" fillId="14" borderId="26" xfId="32" applyFill="1" applyBorder="1" applyAlignment="1">
      <alignment vertical="center"/>
    </xf>
    <xf numFmtId="0" fontId="21" fillId="0" borderId="27" xfId="32" applyBorder="1" applyAlignment="1">
      <alignment vertical="center"/>
    </xf>
    <xf numFmtId="0" fontId="21" fillId="0" borderId="28" xfId="32" applyBorder="1" applyAlignment="1">
      <alignment vertical="center"/>
    </xf>
    <xf numFmtId="0" fontId="21" fillId="0" borderId="19" xfId="32" applyBorder="1" applyAlignment="1">
      <alignment vertical="center"/>
    </xf>
    <xf numFmtId="0" fontId="21" fillId="0" borderId="29" xfId="32" applyBorder="1" applyAlignment="1">
      <alignment vertical="center"/>
    </xf>
    <xf numFmtId="0" fontId="21" fillId="0" borderId="21" xfId="32" applyBorder="1" applyAlignment="1">
      <alignment vertical="center"/>
    </xf>
    <xf numFmtId="0" fontId="21" fillId="0" borderId="22" xfId="32" applyBorder="1" applyAlignment="1">
      <alignment vertical="center"/>
    </xf>
    <xf numFmtId="0" fontId="21" fillId="0" borderId="20" xfId="32" applyBorder="1" applyAlignment="1" applyProtection="1">
      <alignment vertical="center"/>
      <protection locked="0"/>
    </xf>
    <xf numFmtId="0" fontId="21" fillId="0" borderId="0" xfId="32" applyAlignment="1">
      <alignment horizontal="center" vertical="center" wrapText="1"/>
    </xf>
    <xf numFmtId="0" fontId="21" fillId="0" borderId="20" xfId="32" applyBorder="1" applyAlignment="1">
      <alignment horizontal="center" vertical="center" wrapText="1"/>
    </xf>
    <xf numFmtId="0" fontId="21" fillId="0" borderId="34" xfId="32" applyBorder="1" applyAlignment="1">
      <alignment vertical="center"/>
    </xf>
    <xf numFmtId="4" fontId="21" fillId="0" borderId="0" xfId="32" applyNumberFormat="1" applyAlignment="1">
      <alignment vertical="center"/>
    </xf>
    <xf numFmtId="49" fontId="14" fillId="0" borderId="0" xfId="63" applyNumberFormat="1" applyFont="1" applyAlignment="1">
      <alignment horizontal="left"/>
    </xf>
    <xf numFmtId="4" fontId="25" fillId="0" borderId="0" xfId="63" applyNumberFormat="1" applyAlignment="1">
      <alignment horizontal="right"/>
    </xf>
    <xf numFmtId="49" fontId="25" fillId="0" borderId="0" xfId="63" applyNumberFormat="1" applyAlignment="1">
      <alignment horizontal="center" vertical="center"/>
    </xf>
    <xf numFmtId="169" fontId="25" fillId="0" borderId="0" xfId="63" applyNumberFormat="1" applyAlignment="1">
      <alignment horizontal="left" vertical="center"/>
    </xf>
    <xf numFmtId="169" fontId="25" fillId="0" borderId="0" xfId="63" applyNumberFormat="1"/>
    <xf numFmtId="49" fontId="7" fillId="0" borderId="4" xfId="63" applyNumberFormat="1" applyFont="1" applyBorder="1" applyAlignment="1">
      <alignment horizontal="left"/>
    </xf>
    <xf numFmtId="4" fontId="25" fillId="0" borderId="4" xfId="63" applyNumberFormat="1" applyBorder="1" applyAlignment="1">
      <alignment horizontal="right"/>
    </xf>
    <xf numFmtId="49" fontId="25" fillId="0" borderId="4" xfId="63" applyNumberFormat="1" applyBorder="1" applyAlignment="1">
      <alignment horizontal="center" vertical="center"/>
    </xf>
    <xf numFmtId="169" fontId="25" fillId="0" borderId="4" xfId="63" applyNumberFormat="1" applyBorder="1" applyAlignment="1">
      <alignment horizontal="left" vertical="center"/>
    </xf>
    <xf numFmtId="49" fontId="27" fillId="0" borderId="0" xfId="63" applyNumberFormat="1" applyFont="1" applyAlignment="1">
      <alignment horizontal="left"/>
    </xf>
    <xf numFmtId="49" fontId="7" fillId="0" borderId="0" xfId="63" applyNumberFormat="1" applyFont="1" applyAlignment="1">
      <alignment horizontal="left"/>
    </xf>
    <xf numFmtId="49" fontId="25" fillId="0" borderId="0" xfId="63" applyNumberFormat="1" applyAlignment="1">
      <alignment horizontal="left"/>
    </xf>
    <xf numFmtId="49" fontId="25" fillId="0" borderId="4" xfId="63" applyNumberFormat="1" applyBorder="1" applyAlignment="1">
      <alignment horizontal="left"/>
    </xf>
    <xf numFmtId="174" fontId="25" fillId="0" borderId="0" xfId="63" applyNumberFormat="1" applyAlignment="1">
      <alignment horizontal="left" vertical="center"/>
    </xf>
    <xf numFmtId="172" fontId="25" fillId="0" borderId="4" xfId="63" applyNumberFormat="1" applyBorder="1"/>
    <xf numFmtId="172" fontId="27" fillId="0" borderId="0" xfId="63" applyNumberFormat="1" applyFont="1"/>
    <xf numFmtId="172" fontId="25" fillId="0" borderId="0" xfId="63" applyNumberFormat="1"/>
    <xf numFmtId="172" fontId="20" fillId="0" borderId="0" xfId="31" applyNumberFormat="1" applyFont="1"/>
    <xf numFmtId="172" fontId="13" fillId="0" borderId="0" xfId="30" applyNumberFormat="1"/>
    <xf numFmtId="172" fontId="20" fillId="0" borderId="0" xfId="30" applyNumberFormat="1" applyFont="1"/>
    <xf numFmtId="172" fontId="7" fillId="0" borderId="0" xfId="63" applyNumberFormat="1" applyFont="1"/>
    <xf numFmtId="0" fontId="21" fillId="0" borderId="38" xfId="32" applyBorder="1" applyAlignment="1" applyProtection="1">
      <alignment vertical="center"/>
      <protection locked="0"/>
    </xf>
    <xf numFmtId="49" fontId="27" fillId="17" borderId="0" xfId="63" applyNumberFormat="1" applyFont="1" applyFill="1" applyAlignment="1">
      <alignment horizontal="left"/>
    </xf>
    <xf numFmtId="4" fontId="25" fillId="17" borderId="0" xfId="63" applyNumberFormat="1" applyFill="1" applyAlignment="1">
      <alignment horizontal="right"/>
    </xf>
    <xf numFmtId="49" fontId="25" fillId="17" borderId="0" xfId="63" applyNumberFormat="1" applyFill="1" applyAlignment="1">
      <alignment horizontal="center" vertical="center"/>
    </xf>
    <xf numFmtId="169" fontId="25" fillId="17" borderId="0" xfId="63" applyNumberFormat="1" applyFill="1" applyAlignment="1">
      <alignment horizontal="left" vertical="center"/>
    </xf>
    <xf numFmtId="49" fontId="20" fillId="17" borderId="0" xfId="30" applyNumberFormat="1" applyFont="1" applyFill="1" applyAlignment="1">
      <alignment horizontal="left"/>
    </xf>
    <xf numFmtId="164" fontId="13" fillId="17" borderId="0" xfId="30" applyNumberFormat="1" applyFill="1" applyAlignment="1">
      <alignment horizontal="right"/>
    </xf>
    <xf numFmtId="49" fontId="13" fillId="17" borderId="0" xfId="30" applyNumberFormat="1" applyFill="1" applyAlignment="1">
      <alignment horizontal="center" vertical="center"/>
    </xf>
    <xf numFmtId="169" fontId="13" fillId="17" borderId="0" xfId="30" applyNumberFormat="1" applyFill="1" applyAlignment="1">
      <alignment horizontal="right" vertical="center"/>
    </xf>
    <xf numFmtId="49" fontId="15" fillId="15" borderId="5" xfId="63" applyNumberFormat="1" applyFont="1" applyFill="1" applyBorder="1" applyAlignment="1">
      <alignment horizontal="left" vertical="center"/>
    </xf>
    <xf numFmtId="4" fontId="15" fillId="15" borderId="6" xfId="63" applyNumberFormat="1" applyFont="1" applyFill="1" applyBorder="1"/>
    <xf numFmtId="49" fontId="15" fillId="15" borderId="6" xfId="63" applyNumberFormat="1" applyFont="1" applyFill="1" applyBorder="1" applyAlignment="1">
      <alignment horizontal="centerContinuous" vertical="center"/>
    </xf>
    <xf numFmtId="169" fontId="15" fillId="15" borderId="6" xfId="63" applyNumberFormat="1" applyFont="1" applyFill="1" applyBorder="1" applyAlignment="1">
      <alignment horizontal="left" vertical="center"/>
    </xf>
    <xf numFmtId="172" fontId="15" fillId="15" borderId="6" xfId="63" applyNumberFormat="1" applyFont="1" applyFill="1" applyBorder="1"/>
    <xf numFmtId="172" fontId="27" fillId="17" borderId="18" xfId="63" applyNumberFormat="1" applyFont="1" applyFill="1" applyBorder="1"/>
    <xf numFmtId="172" fontId="20" fillId="17" borderId="40" xfId="30" applyNumberFormat="1" applyFont="1" applyFill="1" applyBorder="1"/>
    <xf numFmtId="49" fontId="13" fillId="0" borderId="42" xfId="30" applyNumberFormat="1" applyBorder="1" applyAlignment="1">
      <alignment horizontal="center" vertical="center"/>
    </xf>
    <xf numFmtId="169" fontId="13" fillId="0" borderId="42" xfId="30" applyNumberFormat="1" applyBorder="1" applyAlignment="1">
      <alignment horizontal="right" vertical="center"/>
    </xf>
    <xf numFmtId="172" fontId="7" fillId="0" borderId="42" xfId="30" applyNumberFormat="1" applyFont="1" applyBorder="1"/>
    <xf numFmtId="0" fontId="38" fillId="0" borderId="0" xfId="32" applyFont="1" applyAlignment="1">
      <alignment horizontal="left" vertical="center"/>
    </xf>
    <xf numFmtId="168" fontId="39" fillId="0" borderId="39" xfId="32" applyNumberFormat="1" applyFont="1" applyBorder="1" applyAlignment="1">
      <alignment vertical="center"/>
    </xf>
    <xf numFmtId="168" fontId="39" fillId="0" borderId="30" xfId="32" applyNumberFormat="1" applyFont="1" applyBorder="1" applyAlignment="1">
      <alignment vertical="center"/>
    </xf>
    <xf numFmtId="0" fontId="39" fillId="0" borderId="30" xfId="32" applyFont="1" applyBorder="1" applyAlignment="1">
      <alignment horizontal="center" vertical="center"/>
    </xf>
    <xf numFmtId="4" fontId="38" fillId="0" borderId="38" xfId="32" applyNumberFormat="1" applyFont="1" applyBorder="1" applyAlignment="1" applyProtection="1">
      <alignment vertical="center"/>
      <protection locked="0"/>
    </xf>
    <xf numFmtId="166" fontId="38" fillId="0" borderId="38" xfId="32" applyNumberFormat="1" applyFont="1" applyBorder="1" applyAlignment="1" applyProtection="1">
      <alignment vertical="center"/>
      <protection locked="0"/>
    </xf>
    <xf numFmtId="0" fontId="38" fillId="0" borderId="38" xfId="32" applyFont="1" applyBorder="1" applyAlignment="1" applyProtection="1">
      <alignment horizontal="center" vertical="center" wrapText="1"/>
      <protection locked="0"/>
    </xf>
    <xf numFmtId="0" fontId="38" fillId="0" borderId="38" xfId="32" applyFont="1" applyBorder="1" applyAlignment="1" applyProtection="1">
      <alignment horizontal="left" vertical="center" wrapText="1"/>
      <protection locked="0"/>
    </xf>
    <xf numFmtId="49" fontId="38" fillId="0" borderId="38" xfId="32" applyNumberFormat="1" applyFont="1" applyBorder="1" applyAlignment="1" applyProtection="1">
      <alignment horizontal="left" vertical="center" wrapText="1"/>
      <protection locked="0"/>
    </xf>
    <xf numFmtId="0" fontId="38" fillId="0" borderId="38" xfId="32" applyFont="1" applyBorder="1" applyAlignment="1" applyProtection="1">
      <alignment horizontal="center" vertical="center"/>
      <protection locked="0"/>
    </xf>
    <xf numFmtId="0" fontId="40" fillId="0" borderId="0" xfId="32" applyFont="1"/>
    <xf numFmtId="4" fontId="40" fillId="0" borderId="0" xfId="32" applyNumberFormat="1" applyFont="1" applyAlignment="1">
      <alignment vertical="center"/>
    </xf>
    <xf numFmtId="0" fontId="40" fillId="0" borderId="0" xfId="32" applyFont="1" applyAlignment="1">
      <alignment horizontal="left"/>
    </xf>
    <xf numFmtId="0" fontId="40" fillId="0" borderId="0" xfId="32" applyFont="1" applyAlignment="1">
      <alignment horizontal="center"/>
    </xf>
    <xf numFmtId="168" fontId="40" fillId="0" borderId="37" xfId="32" applyNumberFormat="1" applyFont="1" applyBorder="1"/>
    <xf numFmtId="168" fontId="40" fillId="0" borderId="0" xfId="32" applyNumberFormat="1" applyFont="1"/>
    <xf numFmtId="0" fontId="40" fillId="0" borderId="36" xfId="32" applyFont="1" applyBorder="1"/>
    <xf numFmtId="0" fontId="40" fillId="0" borderId="20" xfId="32" applyFont="1" applyBorder="1"/>
    <xf numFmtId="4" fontId="41" fillId="0" borderId="0" xfId="32" applyNumberFormat="1" applyFont="1"/>
    <xf numFmtId="0" fontId="41" fillId="0" borderId="0" xfId="32" applyFont="1" applyAlignment="1">
      <alignment horizontal="left"/>
    </xf>
    <xf numFmtId="4" fontId="42" fillId="0" borderId="0" xfId="32" applyNumberFormat="1" applyFont="1"/>
    <xf numFmtId="0" fontId="42" fillId="0" borderId="0" xfId="32" applyFont="1" applyAlignment="1">
      <alignment horizontal="left"/>
    </xf>
    <xf numFmtId="168" fontId="39" fillId="0" borderId="37" xfId="32" applyNumberFormat="1" applyFont="1" applyBorder="1" applyAlignment="1">
      <alignment vertical="center"/>
    </xf>
    <xf numFmtId="168" fontId="39" fillId="0" borderId="0" xfId="32" applyNumberFormat="1" applyFont="1" applyAlignment="1">
      <alignment vertical="center"/>
    </xf>
    <xf numFmtId="0" fontId="39" fillId="0" borderId="0" xfId="32" applyFont="1" applyAlignment="1">
      <alignment horizontal="center" vertical="center"/>
    </xf>
    <xf numFmtId="0" fontId="43" fillId="0" borderId="0" xfId="32" applyFont="1" applyAlignment="1">
      <alignment horizontal="center" vertical="center"/>
    </xf>
    <xf numFmtId="0" fontId="44" fillId="0" borderId="20" xfId="32" applyFont="1" applyBorder="1" applyAlignment="1">
      <alignment vertical="center"/>
    </xf>
    <xf numFmtId="0" fontId="44" fillId="0" borderId="38" xfId="32" applyFont="1" applyBorder="1" applyAlignment="1" applyProtection="1">
      <alignment vertical="center"/>
      <protection locked="0"/>
    </xf>
    <xf numFmtId="4" fontId="43" fillId="0" borderId="38" xfId="32" applyNumberFormat="1" applyFont="1" applyBorder="1" applyAlignment="1" applyProtection="1">
      <alignment vertical="center"/>
      <protection locked="0"/>
    </xf>
    <xf numFmtId="166" fontId="43" fillId="0" borderId="38" xfId="32" applyNumberFormat="1" applyFont="1" applyBorder="1" applyAlignment="1" applyProtection="1">
      <alignment vertical="center"/>
      <protection locked="0"/>
    </xf>
    <xf numFmtId="0" fontId="43" fillId="0" borderId="38" xfId="32" applyFont="1" applyBorder="1" applyAlignment="1" applyProtection="1">
      <alignment horizontal="center" vertical="center" wrapText="1"/>
      <protection locked="0"/>
    </xf>
    <xf numFmtId="0" fontId="43" fillId="0" borderId="38" xfId="32" applyFont="1" applyBorder="1" applyAlignment="1" applyProtection="1">
      <alignment horizontal="left" vertical="center" wrapText="1"/>
      <protection locked="0"/>
    </xf>
    <xf numFmtId="49" fontId="43" fillId="0" borderId="38" xfId="32" applyNumberFormat="1" applyFont="1" applyBorder="1" applyAlignment="1" applyProtection="1">
      <alignment horizontal="left" vertical="center" wrapText="1"/>
      <protection locked="0"/>
    </xf>
    <xf numFmtId="0" fontId="43" fillId="0" borderId="38" xfId="32" applyFont="1" applyBorder="1" applyAlignment="1" applyProtection="1">
      <alignment horizontal="center" vertical="center"/>
      <protection locked="0"/>
    </xf>
    <xf numFmtId="0" fontId="45" fillId="0" borderId="0" xfId="32" applyFont="1" applyAlignment="1">
      <alignment horizontal="left" vertical="center"/>
    </xf>
    <xf numFmtId="0" fontId="46" fillId="0" borderId="0" xfId="32" applyFont="1" applyAlignment="1">
      <alignment vertical="center"/>
    </xf>
    <xf numFmtId="0" fontId="46" fillId="0" borderId="0" xfId="32" applyFont="1" applyAlignment="1">
      <alignment horizontal="left" vertical="center"/>
    </xf>
    <xf numFmtId="0" fontId="46" fillId="0" borderId="37" xfId="32" applyFont="1" applyBorder="1" applyAlignment="1">
      <alignment vertical="center"/>
    </xf>
    <xf numFmtId="0" fontId="46" fillId="0" borderId="36" xfId="32" applyFont="1" applyBorder="1" applyAlignment="1">
      <alignment vertical="center"/>
    </xf>
    <xf numFmtId="0" fontId="46" fillId="0" borderId="20" xfId="32" applyFont="1" applyBorder="1" applyAlignment="1">
      <alignment vertical="center"/>
    </xf>
    <xf numFmtId="166" fontId="46" fillId="0" borderId="0" xfId="32" applyNumberFormat="1" applyFont="1" applyAlignment="1">
      <alignment vertical="center"/>
    </xf>
    <xf numFmtId="0" fontId="46" fillId="0" borderId="0" xfId="32" applyFont="1" applyAlignment="1">
      <alignment horizontal="left" vertical="center" wrapText="1"/>
    </xf>
    <xf numFmtId="4" fontId="47" fillId="0" borderId="0" xfId="32" applyNumberFormat="1" applyFont="1" applyAlignment="1">
      <alignment vertical="center"/>
    </xf>
    <xf numFmtId="168" fontId="48" fillId="0" borderId="35" xfId="32" applyNumberFormat="1" applyFont="1" applyBorder="1"/>
    <xf numFmtId="168" fontId="48" fillId="0" borderId="23" xfId="32" applyNumberFormat="1" applyFont="1" applyBorder="1"/>
    <xf numFmtId="4" fontId="49" fillId="0" borderId="0" xfId="32" applyNumberFormat="1" applyFont="1"/>
    <xf numFmtId="0" fontId="49" fillId="0" borderId="0" xfId="32" applyFont="1" applyAlignment="1">
      <alignment horizontal="left" vertical="center"/>
    </xf>
    <xf numFmtId="0" fontId="39" fillId="0" borderId="33" xfId="32" applyFont="1" applyBorder="1" applyAlignment="1">
      <alignment horizontal="center" vertical="center" wrapText="1"/>
    </xf>
    <xf numFmtId="0" fontId="39" fillId="0" borderId="32" xfId="32" applyFont="1" applyBorder="1" applyAlignment="1">
      <alignment horizontal="center" vertical="center" wrapText="1"/>
    </xf>
    <xf numFmtId="0" fontId="39" fillId="0" borderId="31" xfId="32" applyFont="1" applyBorder="1" applyAlignment="1">
      <alignment horizontal="center" vertical="center" wrapText="1"/>
    </xf>
    <xf numFmtId="0" fontId="38" fillId="14" borderId="0" xfId="32" applyFont="1" applyFill="1" applyAlignment="1">
      <alignment horizontal="center" vertical="center" wrapText="1"/>
    </xf>
    <xf numFmtId="0" fontId="38" fillId="14" borderId="33" xfId="32" applyFont="1" applyFill="1" applyBorder="1" applyAlignment="1">
      <alignment horizontal="center" vertical="center" wrapText="1"/>
    </xf>
    <xf numFmtId="0" fontId="38" fillId="14" borderId="32" xfId="32" applyFont="1" applyFill="1" applyBorder="1" applyAlignment="1">
      <alignment horizontal="center" vertical="center" wrapText="1"/>
    </xf>
    <xf numFmtId="0" fontId="38" fillId="14" borderId="31" xfId="32" applyFont="1" applyFill="1" applyBorder="1" applyAlignment="1">
      <alignment horizontal="center" vertical="center" wrapText="1"/>
    </xf>
    <xf numFmtId="0" fontId="51" fillId="0" borderId="0" xfId="32" applyFont="1" applyAlignment="1">
      <alignment horizontal="left" vertical="center"/>
    </xf>
    <xf numFmtId="176" fontId="50" fillId="0" borderId="0" xfId="32" applyNumberFormat="1" applyFont="1" applyAlignment="1">
      <alignment horizontal="left" vertical="center"/>
    </xf>
    <xf numFmtId="0" fontId="53" fillId="0" borderId="0" xfId="32" applyFont="1" applyAlignment="1">
      <alignment horizontal="left" vertical="center"/>
    </xf>
    <xf numFmtId="4" fontId="49" fillId="14" borderId="0" xfId="32" applyNumberFormat="1" applyFont="1" applyFill="1" applyAlignment="1">
      <alignment vertical="center"/>
    </xf>
    <xf numFmtId="0" fontId="49" fillId="14" borderId="0" xfId="32" applyFont="1" applyFill="1" applyAlignment="1">
      <alignment horizontal="left" vertical="center"/>
    </xf>
    <xf numFmtId="4" fontId="54" fillId="0" borderId="0" xfId="32" applyNumberFormat="1" applyFont="1" applyAlignment="1">
      <alignment vertical="center"/>
    </xf>
    <xf numFmtId="0" fontId="54" fillId="0" borderId="0" xfId="32" applyFont="1" applyAlignment="1">
      <alignment horizontal="left" vertical="center"/>
    </xf>
    <xf numFmtId="0" fontId="41" fillId="0" borderId="0" xfId="32" applyFont="1" applyAlignment="1">
      <alignment vertical="center"/>
    </xf>
    <xf numFmtId="0" fontId="41" fillId="0" borderId="20" xfId="32" applyFont="1" applyBorder="1" applyAlignment="1">
      <alignment vertical="center"/>
    </xf>
    <xf numFmtId="4" fontId="41" fillId="0" borderId="30" xfId="32" applyNumberFormat="1" applyFont="1" applyBorder="1" applyAlignment="1">
      <alignment vertical="center"/>
    </xf>
    <xf numFmtId="0" fontId="41" fillId="0" borderId="30" xfId="32" applyFont="1" applyBorder="1" applyAlignment="1">
      <alignment vertical="center"/>
    </xf>
    <xf numFmtId="0" fontId="41" fillId="0" borderId="30" xfId="32" applyFont="1" applyBorder="1" applyAlignment="1">
      <alignment horizontal="left" vertical="center"/>
    </xf>
    <xf numFmtId="0" fontId="42" fillId="0" borderId="0" xfId="32" applyFont="1" applyAlignment="1">
      <alignment vertical="center"/>
    </xf>
    <xf numFmtId="0" fontId="42" fillId="0" borderId="20" xfId="32" applyFont="1" applyBorder="1" applyAlignment="1">
      <alignment vertical="center"/>
    </xf>
    <xf numFmtId="4" fontId="42" fillId="0" borderId="30" xfId="32" applyNumberFormat="1" applyFont="1" applyBorder="1" applyAlignment="1">
      <alignment vertical="center"/>
    </xf>
    <xf numFmtId="0" fontId="42" fillId="0" borderId="30" xfId="32" applyFont="1" applyBorder="1" applyAlignment="1">
      <alignment vertical="center"/>
    </xf>
    <xf numFmtId="0" fontId="42" fillId="0" borderId="30" xfId="32" applyFont="1" applyBorder="1" applyAlignment="1">
      <alignment horizontal="left" vertical="center"/>
    </xf>
    <xf numFmtId="4" fontId="49" fillId="0" borderId="0" xfId="32" applyNumberFormat="1" applyFont="1" applyAlignment="1">
      <alignment vertical="center"/>
    </xf>
    <xf numFmtId="0" fontId="38" fillId="14" borderId="0" xfId="32" applyFont="1" applyFill="1" applyAlignment="1">
      <alignment horizontal="right" vertical="center"/>
    </xf>
    <xf numFmtId="0" fontId="38" fillId="14" borderId="0" xfId="32" applyFont="1" applyFill="1" applyAlignment="1">
      <alignment horizontal="left" vertical="center"/>
    </xf>
    <xf numFmtId="0" fontId="51" fillId="0" borderId="28" xfId="32" applyFont="1" applyBorder="1" applyAlignment="1">
      <alignment horizontal="right" vertical="center"/>
    </xf>
    <xf numFmtId="0" fontId="51" fillId="0" borderId="28" xfId="32" applyFont="1" applyBorder="1" applyAlignment="1">
      <alignment horizontal="left" vertical="center"/>
    </xf>
    <xf numFmtId="0" fontId="51" fillId="0" borderId="28" xfId="32" applyFont="1" applyBorder="1" applyAlignment="1">
      <alignment horizontal="center" vertical="center"/>
    </xf>
    <xf numFmtId="0" fontId="55" fillId="0" borderId="27" xfId="32" applyFont="1" applyBorder="1" applyAlignment="1">
      <alignment horizontal="left" vertical="center"/>
    </xf>
    <xf numFmtId="4" fontId="56" fillId="14" borderId="25" xfId="32" applyNumberFormat="1" applyFont="1" applyFill="1" applyBorder="1" applyAlignment="1">
      <alignment vertical="center"/>
    </xf>
    <xf numFmtId="0" fontId="56" fillId="14" borderId="25" xfId="32" applyFont="1" applyFill="1" applyBorder="1" applyAlignment="1">
      <alignment horizontal="center" vertical="center"/>
    </xf>
    <xf numFmtId="0" fontId="56" fillId="14" borderId="25" xfId="32" applyFont="1" applyFill="1" applyBorder="1" applyAlignment="1">
      <alignment horizontal="right" vertical="center"/>
    </xf>
    <xf numFmtId="0" fontId="56" fillId="14" borderId="24" xfId="32" applyFont="1" applyFill="1" applyBorder="1" applyAlignment="1">
      <alignment horizontal="left" vertical="center"/>
    </xf>
    <xf numFmtId="4" fontId="57" fillId="0" borderId="0" xfId="32" applyNumberFormat="1" applyFont="1" applyAlignment="1">
      <alignment vertical="center"/>
    </xf>
    <xf numFmtId="177" fontId="57" fillId="0" borderId="0" xfId="32" applyNumberFormat="1" applyFont="1" applyAlignment="1">
      <alignment horizontal="right" vertical="center"/>
    </xf>
    <xf numFmtId="0" fontId="58" fillId="0" borderId="0" xfId="32" applyFont="1" applyAlignment="1">
      <alignment vertical="center"/>
    </xf>
    <xf numFmtId="0" fontId="57" fillId="0" borderId="0" xfId="32" applyFont="1" applyAlignment="1">
      <alignment horizontal="left" vertical="center"/>
    </xf>
    <xf numFmtId="4" fontId="51" fillId="0" borderId="0" xfId="32" applyNumberFormat="1" applyFont="1" applyAlignment="1">
      <alignment vertical="center"/>
    </xf>
    <xf numFmtId="177" fontId="51" fillId="0" borderId="0" xfId="32" applyNumberFormat="1" applyFont="1" applyAlignment="1">
      <alignment horizontal="right" vertical="center"/>
    </xf>
    <xf numFmtId="0" fontId="58" fillId="0" borderId="20" xfId="32" applyFont="1" applyBorder="1" applyAlignment="1">
      <alignment vertical="center"/>
    </xf>
    <xf numFmtId="0" fontId="59" fillId="0" borderId="0" xfId="32" applyFont="1" applyAlignment="1">
      <alignment horizontal="left" vertical="center"/>
    </xf>
    <xf numFmtId="0" fontId="51" fillId="0" borderId="0" xfId="32" applyFont="1" applyAlignment="1">
      <alignment horizontal="right" vertical="center"/>
    </xf>
    <xf numFmtId="0" fontId="60" fillId="0" borderId="0" xfId="32" applyFont="1" applyAlignment="1">
      <alignment horizontal="left" vertical="center"/>
    </xf>
    <xf numFmtId="4" fontId="50" fillId="0" borderId="0" xfId="32" applyNumberFormat="1" applyFont="1" applyAlignment="1">
      <alignment vertical="center"/>
    </xf>
    <xf numFmtId="0" fontId="61" fillId="0" borderId="0" xfId="32" applyFont="1" applyAlignment="1">
      <alignment horizontal="left" vertical="center"/>
    </xf>
    <xf numFmtId="0" fontId="62" fillId="0" borderId="0" xfId="32" applyFont="1" applyAlignment="1">
      <alignment horizontal="left" vertical="center"/>
    </xf>
    <xf numFmtId="0" fontId="21" fillId="0" borderId="0" xfId="32" applyAlignment="1">
      <alignment vertical="center"/>
    </xf>
    <xf numFmtId="0" fontId="21" fillId="0" borderId="0" xfId="32"/>
    <xf numFmtId="0" fontId="50" fillId="0" borderId="0" xfId="32" applyFont="1" applyAlignment="1">
      <alignment horizontal="left" vertical="center"/>
    </xf>
    <xf numFmtId="0" fontId="50" fillId="0" borderId="0" xfId="32" applyFont="1" applyAlignment="1">
      <alignment horizontal="left" vertical="center" wrapText="1"/>
    </xf>
    <xf numFmtId="0" fontId="66" fillId="0" borderId="0" xfId="32" applyFont="1" applyAlignment="1">
      <alignment vertical="center"/>
    </xf>
    <xf numFmtId="0" fontId="66" fillId="0" borderId="0" xfId="32" applyFont="1" applyAlignment="1">
      <alignment horizontal="left" vertical="center"/>
    </xf>
    <xf numFmtId="0" fontId="66" fillId="0" borderId="39" xfId="32" applyFont="1" applyBorder="1" applyAlignment="1">
      <alignment vertical="center"/>
    </xf>
    <xf numFmtId="0" fontId="66" fillId="0" borderId="30" xfId="32" applyFont="1" applyBorder="1" applyAlignment="1">
      <alignment vertical="center"/>
    </xf>
    <xf numFmtId="0" fontId="66" fillId="0" borderId="41" xfId="32" applyFont="1" applyBorder="1" applyAlignment="1">
      <alignment vertical="center"/>
    </xf>
    <xf numFmtId="0" fontId="66" fillId="0" borderId="20" xfId="32" applyFont="1" applyBorder="1" applyAlignment="1">
      <alignment vertical="center"/>
    </xf>
    <xf numFmtId="166" fontId="66" fillId="0" borderId="0" xfId="32" applyNumberFormat="1" applyFont="1" applyAlignment="1">
      <alignment vertical="center"/>
    </xf>
    <xf numFmtId="0" fontId="66" fillId="0" borderId="0" xfId="32" applyFont="1" applyAlignment="1">
      <alignment horizontal="left" vertical="center" wrapText="1"/>
    </xf>
    <xf numFmtId="0" fontId="67" fillId="0" borderId="0" xfId="32" applyFont="1" applyAlignment="1">
      <alignment vertical="center"/>
    </xf>
    <xf numFmtId="0" fontId="67" fillId="0" borderId="0" xfId="32" applyFont="1" applyAlignment="1">
      <alignment horizontal="left" vertical="center"/>
    </xf>
    <xf numFmtId="0" fontId="67" fillId="0" borderId="37" xfId="32" applyFont="1" applyBorder="1" applyAlignment="1">
      <alignment vertical="center"/>
    </xf>
    <xf numFmtId="0" fontId="67" fillId="0" borderId="36" xfId="32" applyFont="1" applyBorder="1" applyAlignment="1">
      <alignment vertical="center"/>
    </xf>
    <xf numFmtId="0" fontId="67" fillId="0" borderId="20" xfId="32" applyFont="1" applyBorder="1" applyAlignment="1">
      <alignment vertical="center"/>
    </xf>
    <xf numFmtId="0" fontId="67" fillId="0" borderId="0" xfId="32" applyFont="1" applyAlignment="1">
      <alignment horizontal="left" vertical="center" wrapText="1"/>
    </xf>
    <xf numFmtId="0" fontId="66" fillId="0" borderId="37" xfId="32" applyFont="1" applyBorder="1" applyAlignment="1">
      <alignment vertical="center"/>
    </xf>
    <xf numFmtId="0" fontId="66" fillId="0" borderId="36" xfId="32" applyFont="1" applyBorder="1" applyAlignment="1">
      <alignment vertical="center"/>
    </xf>
    <xf numFmtId="0" fontId="68" fillId="0" borderId="0" xfId="32" applyFont="1" applyAlignment="1">
      <alignment vertical="center"/>
    </xf>
    <xf numFmtId="0" fontId="68" fillId="0" borderId="0" xfId="32" applyFont="1" applyAlignment="1">
      <alignment horizontal="left" vertical="center"/>
    </xf>
    <xf numFmtId="0" fontId="68" fillId="0" borderId="37" xfId="32" applyFont="1" applyBorder="1" applyAlignment="1">
      <alignment vertical="center"/>
    </xf>
    <xf numFmtId="0" fontId="68" fillId="0" borderId="36" xfId="32" applyFont="1" applyBorder="1" applyAlignment="1">
      <alignment vertical="center"/>
    </xf>
    <xf numFmtId="0" fontId="68" fillId="0" borderId="20" xfId="32" applyFont="1" applyBorder="1" applyAlignment="1">
      <alignment vertical="center"/>
    </xf>
    <xf numFmtId="166" fontId="68" fillId="0" borderId="0" xfId="32" applyNumberFormat="1" applyFont="1" applyAlignment="1">
      <alignment vertical="center"/>
    </xf>
    <xf numFmtId="0" fontId="68" fillId="0" borderId="0" xfId="32" applyFont="1" applyAlignment="1">
      <alignment horizontal="left" vertical="center" wrapText="1"/>
    </xf>
    <xf numFmtId="0" fontId="69" fillId="0" borderId="0" xfId="32" applyFont="1" applyAlignment="1">
      <alignment horizontal="left" vertical="center"/>
    </xf>
    <xf numFmtId="0" fontId="50" fillId="18" borderId="0" xfId="32" applyFont="1" applyFill="1" applyAlignment="1" applyProtection="1">
      <alignment horizontal="left" vertical="center"/>
      <protection locked="0"/>
    </xf>
    <xf numFmtId="0" fontId="21" fillId="0" borderId="0" xfId="32" applyAlignment="1" applyProtection="1">
      <alignment vertical="center"/>
      <protection locked="0"/>
    </xf>
    <xf numFmtId="0" fontId="41" fillId="0" borderId="0" xfId="32" applyFont="1" applyAlignment="1" applyProtection="1">
      <alignment horizontal="left" vertical="center"/>
      <protection locked="0"/>
    </xf>
    <xf numFmtId="4" fontId="41" fillId="18" borderId="0" xfId="32" applyNumberFormat="1" applyFont="1" applyFill="1" applyAlignment="1" applyProtection="1">
      <alignment vertical="center"/>
      <protection locked="0"/>
    </xf>
    <xf numFmtId="0" fontId="51" fillId="0" borderId="0" xfId="32" applyFont="1" applyAlignment="1" applyProtection="1">
      <alignment horizontal="center" vertical="center"/>
      <protection locked="0"/>
    </xf>
    <xf numFmtId="0" fontId="21" fillId="0" borderId="0" xfId="32" applyAlignment="1" applyProtection="1">
      <alignment horizontal="left" vertical="center"/>
      <protection locked="0"/>
    </xf>
    <xf numFmtId="4" fontId="21" fillId="0" borderId="0" xfId="32" applyNumberFormat="1" applyAlignment="1" applyProtection="1">
      <alignment vertical="center"/>
      <protection locked="0"/>
    </xf>
    <xf numFmtId="0" fontId="40" fillId="0" borderId="0" xfId="32" applyFont="1" applyProtection="1">
      <protection locked="0"/>
    </xf>
    <xf numFmtId="4" fontId="38" fillId="18" borderId="38" xfId="32" applyNumberFormat="1" applyFont="1" applyFill="1" applyBorder="1" applyAlignment="1" applyProtection="1">
      <alignment vertical="center"/>
      <protection locked="0"/>
    </xf>
    <xf numFmtId="0" fontId="39" fillId="18" borderId="36" xfId="32" applyFont="1" applyFill="1" applyBorder="1" applyAlignment="1" applyProtection="1">
      <alignment horizontal="left" vertical="center"/>
      <protection locked="0"/>
    </xf>
    <xf numFmtId="0" fontId="67" fillId="0" borderId="0" xfId="32" applyFont="1" applyAlignment="1" applyProtection="1">
      <alignment vertical="center"/>
      <protection locked="0"/>
    </xf>
    <xf numFmtId="0" fontId="46" fillId="0" borderId="0" xfId="32" applyFont="1" applyAlignment="1" applyProtection="1">
      <alignment vertical="center"/>
      <protection locked="0"/>
    </xf>
    <xf numFmtId="0" fontId="66" fillId="0" borderId="0" xfId="32" applyFont="1" applyAlignment="1" applyProtection="1">
      <alignment vertical="center"/>
      <protection locked="0"/>
    </xf>
    <xf numFmtId="4" fontId="43" fillId="18" borderId="38" xfId="32" applyNumberFormat="1" applyFont="1" applyFill="1" applyBorder="1" applyAlignment="1" applyProtection="1">
      <alignment vertical="center"/>
      <protection locked="0"/>
    </xf>
    <xf numFmtId="0" fontId="43" fillId="18" borderId="36" xfId="32" applyFont="1" applyFill="1" applyBorder="1" applyAlignment="1" applyProtection="1">
      <alignment horizontal="left" vertical="center"/>
      <protection locked="0"/>
    </xf>
    <xf numFmtId="166" fontId="38" fillId="18" borderId="38" xfId="32" applyNumberFormat="1" applyFont="1" applyFill="1" applyBorder="1" applyAlignment="1" applyProtection="1">
      <alignment vertical="center"/>
      <protection locked="0"/>
    </xf>
    <xf numFmtId="0" fontId="68" fillId="0" borderId="0" xfId="32" applyFont="1" applyAlignment="1" applyProtection="1">
      <alignment vertical="center"/>
      <protection locked="0"/>
    </xf>
    <xf numFmtId="0" fontId="21" fillId="0" borderId="30" xfId="32" applyBorder="1" applyAlignment="1">
      <alignment vertical="center"/>
    </xf>
    <xf numFmtId="0" fontId="39" fillId="18" borderId="41" xfId="32" applyFont="1" applyFill="1" applyBorder="1" applyAlignment="1" applyProtection="1">
      <alignment horizontal="left" vertical="center"/>
      <protection locked="0"/>
    </xf>
    <xf numFmtId="0" fontId="71" fillId="0" borderId="0" xfId="0" applyFont="1"/>
    <xf numFmtId="0" fontId="72" fillId="0" borderId="0" xfId="0" applyFont="1"/>
    <xf numFmtId="4" fontId="72" fillId="0" borderId="0" xfId="0" applyNumberFormat="1" applyFont="1"/>
    <xf numFmtId="0" fontId="73" fillId="0" borderId="0" xfId="103" applyFont="1"/>
    <xf numFmtId="49" fontId="72" fillId="0" borderId="0" xfId="0" applyNumberFormat="1" applyFont="1"/>
    <xf numFmtId="0" fontId="74" fillId="0" borderId="0" xfId="103" applyFont="1"/>
    <xf numFmtId="49" fontId="74" fillId="0" borderId="0" xfId="103" applyNumberFormat="1" applyFont="1"/>
    <xf numFmtId="49" fontId="72" fillId="0" borderId="0" xfId="0" applyNumberFormat="1" applyFont="1" applyAlignment="1">
      <alignment horizontal="center"/>
    </xf>
    <xf numFmtId="0" fontId="75" fillId="0" borderId="0" xfId="0" applyFont="1"/>
    <xf numFmtId="166" fontId="72" fillId="0" borderId="0" xfId="0" applyNumberFormat="1" applyFont="1"/>
    <xf numFmtId="0" fontId="72" fillId="0" borderId="43" xfId="0" applyFont="1" applyBorder="1" applyAlignment="1">
      <alignment horizontal="center"/>
    </xf>
    <xf numFmtId="0" fontId="72" fillId="0" borderId="40" xfId="0" applyFont="1" applyBorder="1" applyAlignment="1">
      <alignment horizontal="center"/>
    </xf>
    <xf numFmtId="0" fontId="72" fillId="0" borderId="40" xfId="0" applyFont="1" applyBorder="1" applyAlignment="1">
      <alignment horizontal="center" vertical="center"/>
    </xf>
    <xf numFmtId="0" fontId="72" fillId="0" borderId="0" xfId="0" applyFont="1" applyAlignment="1">
      <alignment horizontal="right" vertical="top"/>
    </xf>
    <xf numFmtId="49" fontId="72" fillId="0" borderId="0" xfId="0" applyNumberFormat="1" applyFont="1" applyAlignment="1">
      <alignment horizontal="center" vertical="top"/>
    </xf>
    <xf numFmtId="49" fontId="72" fillId="0" borderId="0" xfId="0" applyNumberFormat="1" applyFont="1" applyAlignment="1">
      <alignment vertical="top"/>
    </xf>
    <xf numFmtId="49" fontId="71" fillId="0" borderId="0" xfId="0" applyNumberFormat="1" applyFont="1" applyAlignment="1">
      <alignment horizontal="left" vertical="top" wrapText="1"/>
    </xf>
    <xf numFmtId="166" fontId="72" fillId="0" borderId="0" xfId="0" applyNumberFormat="1" applyFont="1" applyAlignment="1">
      <alignment vertical="top"/>
    </xf>
    <xf numFmtId="0" fontId="72" fillId="0" borderId="0" xfId="0" applyFont="1" applyAlignment="1">
      <alignment vertical="top"/>
    </xf>
    <xf numFmtId="4" fontId="72" fillId="0" borderId="0" xfId="0" applyNumberFormat="1" applyFont="1" applyAlignment="1">
      <alignment vertical="top"/>
    </xf>
    <xf numFmtId="49" fontId="72" fillId="0" borderId="0" xfId="0" applyNumberFormat="1" applyFont="1" applyAlignment="1">
      <alignment horizontal="left" vertical="top" wrapText="1"/>
    </xf>
    <xf numFmtId="49" fontId="71" fillId="0" borderId="0" xfId="0" applyNumberFormat="1" applyFont="1" applyAlignment="1">
      <alignment horizontal="right" vertical="top" wrapText="1"/>
    </xf>
    <xf numFmtId="0" fontId="22" fillId="0" borderId="0" xfId="105" applyAlignment="1">
      <alignment horizontal="left" vertical="top"/>
      <protection locked="0"/>
    </xf>
    <xf numFmtId="0" fontId="78" fillId="0" borderId="0" xfId="105" applyFont="1" applyAlignment="1" applyProtection="1">
      <alignment horizontal="left"/>
    </xf>
    <xf numFmtId="0" fontId="76" fillId="0" borderId="0" xfId="105" applyFont="1" applyAlignment="1" applyProtection="1">
      <alignment horizontal="left"/>
    </xf>
    <xf numFmtId="0" fontId="24" fillId="0" borderId="0" xfId="105" applyFont="1" applyAlignment="1">
      <alignment horizontal="left" vertical="top"/>
      <protection locked="0"/>
    </xf>
    <xf numFmtId="0" fontId="77" fillId="0" borderId="0" xfId="105" applyFont="1" applyAlignment="1" applyProtection="1">
      <alignment horizontal="left" vertical="center"/>
    </xf>
    <xf numFmtId="0" fontId="77" fillId="0" borderId="0" xfId="105" applyFont="1" applyAlignment="1" applyProtection="1">
      <alignment horizontal="left"/>
    </xf>
    <xf numFmtId="0" fontId="78" fillId="0" borderId="0" xfId="105" applyFont="1" applyAlignment="1" applyProtection="1">
      <alignment horizontal="left" vertical="center"/>
    </xf>
    <xf numFmtId="37" fontId="76" fillId="0" borderId="0" xfId="105" applyNumberFormat="1" applyFont="1" applyAlignment="1" applyProtection="1">
      <alignment horizontal="center" vertical="top"/>
    </xf>
    <xf numFmtId="0" fontId="76" fillId="0" borderId="0" xfId="105" applyFont="1" applyAlignment="1" applyProtection="1">
      <alignment horizontal="center" vertical="top" wrapText="1"/>
    </xf>
    <xf numFmtId="0" fontId="76" fillId="0" borderId="0" xfId="105" applyFont="1" applyAlignment="1" applyProtection="1">
      <alignment horizontal="left" vertical="top" wrapText="1"/>
    </xf>
    <xf numFmtId="180" fontId="76" fillId="0" borderId="0" xfId="105" applyNumberFormat="1" applyFont="1" applyAlignment="1" applyProtection="1">
      <alignment horizontal="right" vertical="top"/>
    </xf>
    <xf numFmtId="180" fontId="24" fillId="0" borderId="0" xfId="105" applyNumberFormat="1" applyFont="1" applyAlignment="1">
      <alignment horizontal="right" vertical="top"/>
      <protection locked="0"/>
    </xf>
    <xf numFmtId="0" fontId="76" fillId="19" borderId="44" xfId="105" applyFont="1" applyFill="1" applyBorder="1" applyAlignment="1" applyProtection="1">
      <alignment horizontal="center" vertical="center" wrapText="1"/>
    </xf>
    <xf numFmtId="0" fontId="76" fillId="19" borderId="45" xfId="105" applyFont="1" applyFill="1" applyBorder="1" applyAlignment="1">
      <alignment horizontal="center" vertical="center" wrapText="1"/>
      <protection locked="0"/>
    </xf>
    <xf numFmtId="0" fontId="79" fillId="0" borderId="0" xfId="105" applyFont="1" applyAlignment="1" applyProtection="1">
      <alignment horizontal="left"/>
    </xf>
    <xf numFmtId="0" fontId="24" fillId="0" borderId="46" xfId="105" applyFont="1" applyBorder="1" applyAlignment="1">
      <alignment horizontal="left" vertical="top"/>
      <protection locked="0"/>
    </xf>
    <xf numFmtId="37" fontId="80" fillId="0" borderId="0" xfId="105" applyNumberFormat="1" applyFont="1" applyAlignment="1">
      <alignment horizontal="center"/>
      <protection locked="0"/>
    </xf>
    <xf numFmtId="0" fontId="80" fillId="0" borderId="0" xfId="105" applyFont="1" applyAlignment="1">
      <alignment horizontal="center" wrapText="1"/>
      <protection locked="0"/>
    </xf>
    <xf numFmtId="0" fontId="80" fillId="0" borderId="0" xfId="105" applyFont="1" applyAlignment="1">
      <alignment horizontal="left" wrapText="1"/>
      <protection locked="0"/>
    </xf>
    <xf numFmtId="180" fontId="80" fillId="0" borderId="0" xfId="105" applyNumberFormat="1" applyFont="1" applyAlignment="1">
      <alignment horizontal="right"/>
      <protection locked="0"/>
    </xf>
    <xf numFmtId="180" fontId="80" fillId="0" borderId="46" xfId="105" applyNumberFormat="1" applyFont="1" applyBorder="1" applyAlignment="1">
      <alignment horizontal="right"/>
      <protection locked="0"/>
    </xf>
    <xf numFmtId="37" fontId="81" fillId="0" borderId="0" xfId="105" applyNumberFormat="1" applyFont="1" applyAlignment="1">
      <alignment horizontal="center"/>
      <protection locked="0"/>
    </xf>
    <xf numFmtId="0" fontId="81" fillId="0" borderId="0" xfId="105" applyFont="1" applyAlignment="1">
      <alignment horizontal="center" wrapText="1"/>
      <protection locked="0"/>
    </xf>
    <xf numFmtId="0" fontId="81" fillId="0" borderId="0" xfId="105" applyFont="1" applyAlignment="1">
      <alignment horizontal="left" wrapText="1"/>
      <protection locked="0"/>
    </xf>
    <xf numFmtId="180" fontId="81" fillId="0" borderId="0" xfId="105" applyNumberFormat="1" applyFont="1" applyAlignment="1">
      <alignment horizontal="right"/>
      <protection locked="0"/>
    </xf>
    <xf numFmtId="180" fontId="81" fillId="0" borderId="46" xfId="105" applyNumberFormat="1" applyFont="1" applyBorder="1" applyAlignment="1">
      <alignment horizontal="right"/>
      <protection locked="0"/>
    </xf>
    <xf numFmtId="37" fontId="76" fillId="0" borderId="44" xfId="105" applyNumberFormat="1" applyFont="1" applyBorder="1" applyAlignment="1">
      <alignment horizontal="center"/>
      <protection locked="0"/>
    </xf>
    <xf numFmtId="0" fontId="76" fillId="0" borderId="44" xfId="105" applyFont="1" applyBorder="1" applyAlignment="1">
      <alignment horizontal="center" wrapText="1"/>
      <protection locked="0"/>
    </xf>
    <xf numFmtId="0" fontId="76" fillId="0" borderId="44" xfId="105" applyFont="1" applyBorder="1" applyAlignment="1">
      <alignment horizontal="left" wrapText="1"/>
      <protection locked="0"/>
    </xf>
    <xf numFmtId="180" fontId="76" fillId="0" borderId="44" xfId="105" applyNumberFormat="1" applyFont="1" applyBorder="1" applyAlignment="1">
      <alignment horizontal="right"/>
      <protection locked="0"/>
    </xf>
    <xf numFmtId="180" fontId="76" fillId="0" borderId="45" xfId="105" applyNumberFormat="1" applyFont="1" applyBorder="1" applyAlignment="1">
      <alignment horizontal="right"/>
      <protection locked="0"/>
    </xf>
    <xf numFmtId="37" fontId="82" fillId="0" borderId="44" xfId="105" applyNumberFormat="1" applyFont="1" applyBorder="1" applyAlignment="1">
      <alignment horizontal="center"/>
      <protection locked="0"/>
    </xf>
    <xf numFmtId="0" fontId="82" fillId="0" borderId="44" xfId="105" applyFont="1" applyBorder="1" applyAlignment="1">
      <alignment horizontal="center" wrapText="1"/>
      <protection locked="0"/>
    </xf>
    <xf numFmtId="0" fontId="82" fillId="0" borderId="44" xfId="105" applyFont="1" applyBorder="1" applyAlignment="1">
      <alignment horizontal="left" wrapText="1"/>
      <protection locked="0"/>
    </xf>
    <xf numFmtId="180" fontId="82" fillId="0" borderId="44" xfId="105" applyNumberFormat="1" applyFont="1" applyBorder="1" applyAlignment="1">
      <alignment horizontal="right"/>
      <protection locked="0"/>
    </xf>
    <xf numFmtId="180" fontId="82" fillId="0" borderId="45" xfId="105" applyNumberFormat="1" applyFont="1" applyBorder="1" applyAlignment="1">
      <alignment horizontal="right"/>
      <protection locked="0"/>
    </xf>
    <xf numFmtId="0" fontId="83" fillId="0" borderId="44" xfId="105" applyFont="1" applyBorder="1" applyAlignment="1">
      <alignment horizontal="center" wrapText="1"/>
      <protection locked="0"/>
    </xf>
    <xf numFmtId="0" fontId="83" fillId="0" borderId="44" xfId="105" applyFont="1" applyBorder="1" applyAlignment="1">
      <alignment horizontal="left" wrapText="1"/>
      <protection locked="0"/>
    </xf>
    <xf numFmtId="180" fontId="83" fillId="0" borderId="44" xfId="105" applyNumberFormat="1" applyFont="1" applyBorder="1" applyAlignment="1">
      <alignment horizontal="right"/>
      <protection locked="0"/>
    </xf>
    <xf numFmtId="180" fontId="83" fillId="0" borderId="45" xfId="105" applyNumberFormat="1" applyFont="1" applyBorder="1" applyAlignment="1">
      <alignment horizontal="right"/>
      <protection locked="0"/>
    </xf>
    <xf numFmtId="37" fontId="84" fillId="0" borderId="18" xfId="105" applyNumberFormat="1" applyFont="1" applyBorder="1" applyAlignment="1">
      <alignment horizontal="center"/>
      <protection locked="0"/>
    </xf>
    <xf numFmtId="0" fontId="84" fillId="0" borderId="18" xfId="105" applyFont="1" applyBorder="1" applyAlignment="1">
      <alignment horizontal="center" wrapText="1"/>
      <protection locked="0"/>
    </xf>
    <xf numFmtId="0" fontId="84" fillId="0" borderId="18" xfId="105" applyFont="1" applyBorder="1" applyAlignment="1">
      <alignment horizontal="left" wrapText="1"/>
      <protection locked="0"/>
    </xf>
    <xf numFmtId="0" fontId="85" fillId="0" borderId="18" xfId="105" applyFont="1" applyBorder="1" applyAlignment="1" applyProtection="1">
      <alignment horizontal="left" vertical="center" wrapText="1"/>
    </xf>
    <xf numFmtId="180" fontId="84" fillId="0" borderId="18" xfId="105" applyNumberFormat="1" applyFont="1" applyBorder="1" applyAlignment="1">
      <alignment horizontal="right"/>
      <protection locked="0"/>
    </xf>
    <xf numFmtId="37" fontId="83" fillId="0" borderId="18" xfId="105" applyNumberFormat="1" applyFont="1" applyBorder="1" applyAlignment="1">
      <alignment horizontal="center"/>
      <protection locked="0"/>
    </xf>
    <xf numFmtId="0" fontId="83" fillId="0" borderId="18" xfId="105" applyFont="1" applyBorder="1" applyAlignment="1">
      <alignment horizontal="center" wrapText="1"/>
      <protection locked="0"/>
    </xf>
    <xf numFmtId="0" fontId="83" fillId="0" borderId="18" xfId="105" applyFont="1" applyBorder="1" applyAlignment="1">
      <alignment horizontal="left" wrapText="1"/>
      <protection locked="0"/>
    </xf>
    <xf numFmtId="0" fontId="86" fillId="0" borderId="18" xfId="105" applyFont="1" applyBorder="1" applyAlignment="1" applyProtection="1">
      <alignment horizontal="left" vertical="center" wrapText="1"/>
    </xf>
    <xf numFmtId="180" fontId="83" fillId="0" borderId="18" xfId="105" applyNumberFormat="1" applyFont="1" applyBorder="1" applyAlignment="1">
      <alignment horizontal="right"/>
      <protection locked="0"/>
    </xf>
    <xf numFmtId="0" fontId="82" fillId="0" borderId="18" xfId="105" applyFont="1" applyBorder="1" applyAlignment="1">
      <alignment horizontal="center" wrapText="1"/>
      <protection locked="0"/>
    </xf>
    <xf numFmtId="0" fontId="82" fillId="0" borderId="18" xfId="105" applyFont="1" applyBorder="1" applyAlignment="1">
      <alignment horizontal="left" wrapText="1"/>
      <protection locked="0"/>
    </xf>
    <xf numFmtId="180" fontId="82" fillId="0" borderId="18" xfId="105" applyNumberFormat="1" applyFont="1" applyBorder="1" applyAlignment="1">
      <alignment horizontal="right"/>
      <protection locked="0"/>
    </xf>
    <xf numFmtId="49" fontId="85" fillId="0" borderId="18" xfId="105" applyNumberFormat="1" applyFont="1" applyBorder="1" applyAlignment="1">
      <alignment horizontal="left" vertical="center" wrapText="1"/>
      <protection locked="0"/>
    </xf>
    <xf numFmtId="0" fontId="85" fillId="0" borderId="18" xfId="105" applyFont="1" applyBorder="1" applyAlignment="1">
      <alignment horizontal="left" vertical="center" wrapText="1"/>
      <protection locked="0"/>
    </xf>
    <xf numFmtId="49" fontId="87" fillId="0" borderId="18" xfId="105" applyNumberFormat="1" applyFont="1" applyBorder="1" applyAlignment="1">
      <alignment horizontal="left" vertical="center" wrapText="1"/>
      <protection locked="0"/>
    </xf>
    <xf numFmtId="0" fontId="87" fillId="0" borderId="18" xfId="105" applyFont="1" applyBorder="1" applyAlignment="1">
      <alignment horizontal="left" vertical="center" wrapText="1"/>
      <protection locked="0"/>
    </xf>
    <xf numFmtId="0" fontId="76" fillId="0" borderId="18" xfId="105" applyFont="1" applyBorder="1" applyAlignment="1">
      <alignment horizontal="left" wrapText="1"/>
      <protection locked="0"/>
    </xf>
    <xf numFmtId="180" fontId="76" fillId="0" borderId="18" xfId="105" applyNumberFormat="1" applyFont="1" applyBorder="1" applyAlignment="1">
      <alignment horizontal="right"/>
      <protection locked="0"/>
    </xf>
    <xf numFmtId="49" fontId="86" fillId="0" borderId="18" xfId="105" applyNumberFormat="1" applyFont="1" applyBorder="1" applyAlignment="1">
      <alignment horizontal="left" vertical="center" wrapText="1"/>
      <protection locked="0"/>
    </xf>
    <xf numFmtId="0" fontId="86" fillId="0" borderId="18" xfId="105" applyFont="1" applyBorder="1" applyAlignment="1">
      <alignment horizontal="left" vertical="center" wrapText="1"/>
      <protection locked="0"/>
    </xf>
    <xf numFmtId="37" fontId="88" fillId="0" borderId="0" xfId="105" applyNumberFormat="1" applyFont="1" applyAlignment="1">
      <alignment horizontal="center"/>
      <protection locked="0"/>
    </xf>
    <xf numFmtId="0" fontId="88" fillId="0" borderId="0" xfId="105" applyFont="1" applyAlignment="1">
      <alignment horizontal="center" wrapText="1"/>
      <protection locked="0"/>
    </xf>
    <xf numFmtId="0" fontId="88" fillId="0" borderId="0" xfId="105" applyFont="1" applyAlignment="1">
      <alignment horizontal="left" wrapText="1"/>
      <protection locked="0"/>
    </xf>
    <xf numFmtId="180" fontId="88" fillId="0" borderId="0" xfId="105" applyNumberFormat="1" applyFont="1" applyAlignment="1">
      <alignment horizontal="right"/>
      <protection locked="0"/>
    </xf>
    <xf numFmtId="37" fontId="22" fillId="0" borderId="0" xfId="105" applyNumberFormat="1" applyAlignment="1">
      <alignment horizontal="center" vertical="top"/>
      <protection locked="0"/>
    </xf>
    <xf numFmtId="0" fontId="22" fillId="0" borderId="0" xfId="105" applyAlignment="1">
      <alignment horizontal="center" vertical="top" wrapText="1"/>
      <protection locked="0"/>
    </xf>
    <xf numFmtId="0" fontId="22" fillId="0" borderId="0" xfId="105" applyAlignment="1">
      <alignment horizontal="left" vertical="top" wrapText="1"/>
      <protection locked="0"/>
    </xf>
    <xf numFmtId="180" fontId="22" fillId="0" borderId="0" xfId="105" applyNumberFormat="1" applyAlignment="1">
      <alignment horizontal="right" vertical="top"/>
      <protection locked="0"/>
    </xf>
    <xf numFmtId="37" fontId="76" fillId="0" borderId="0" xfId="105" applyNumberFormat="1" applyFont="1" applyAlignment="1">
      <alignment horizontal="center"/>
      <protection locked="0"/>
    </xf>
    <xf numFmtId="0" fontId="76" fillId="0" borderId="0" xfId="105" applyFont="1" applyAlignment="1">
      <alignment horizontal="center" wrapText="1"/>
      <protection locked="0"/>
    </xf>
    <xf numFmtId="0" fontId="76" fillId="0" borderId="0" xfId="105" applyFont="1" applyAlignment="1">
      <alignment horizontal="left" wrapText="1"/>
      <protection locked="0"/>
    </xf>
    <xf numFmtId="180" fontId="76" fillId="0" borderId="0" xfId="105" applyNumberFormat="1" applyFont="1" applyAlignment="1">
      <alignment horizontal="right"/>
      <protection locked="0"/>
    </xf>
    <xf numFmtId="37" fontId="84" fillId="0" borderId="44" xfId="105" applyNumberFormat="1" applyFont="1" applyBorder="1" applyAlignment="1">
      <alignment horizontal="center"/>
      <protection locked="0"/>
    </xf>
    <xf numFmtId="0" fontId="84" fillId="0" borderId="44" xfId="105" applyFont="1" applyBorder="1" applyAlignment="1">
      <alignment horizontal="center" wrapText="1"/>
      <protection locked="0"/>
    </xf>
    <xf numFmtId="0" fontId="84" fillId="0" borderId="44" xfId="105" applyFont="1" applyBorder="1" applyAlignment="1">
      <alignment horizontal="left" wrapText="1"/>
      <protection locked="0"/>
    </xf>
    <xf numFmtId="180" fontId="84" fillId="0" borderId="44" xfId="105" applyNumberFormat="1" applyFont="1" applyBorder="1" applyAlignment="1">
      <alignment horizontal="right"/>
      <protection locked="0"/>
    </xf>
    <xf numFmtId="180" fontId="84" fillId="0" borderId="45" xfId="105" applyNumberFormat="1" applyFont="1" applyBorder="1" applyAlignment="1">
      <alignment horizontal="right"/>
      <protection locked="0"/>
    </xf>
    <xf numFmtId="37" fontId="83" fillId="0" borderId="44" xfId="105" applyNumberFormat="1" applyFont="1" applyBorder="1" applyAlignment="1">
      <alignment horizontal="center"/>
      <protection locked="0"/>
    </xf>
    <xf numFmtId="0" fontId="76" fillId="19" borderId="44" xfId="105" applyFont="1" applyFill="1" applyBorder="1" applyAlignment="1">
      <alignment horizontal="center" vertical="center" wrapText="1"/>
      <protection locked="0"/>
    </xf>
    <xf numFmtId="0" fontId="70" fillId="0" borderId="0" xfId="106" applyFont="1"/>
    <xf numFmtId="0" fontId="1" fillId="0" borderId="0" xfId="106"/>
    <xf numFmtId="44" fontId="1" fillId="0" borderId="0" xfId="106" applyNumberFormat="1"/>
    <xf numFmtId="0" fontId="70" fillId="0" borderId="18" xfId="106" applyFont="1" applyBorder="1" applyAlignment="1">
      <alignment vertical="top" wrapText="1"/>
    </xf>
    <xf numFmtId="0" fontId="70" fillId="0" borderId="18" xfId="106" applyFont="1" applyBorder="1" applyAlignment="1">
      <alignment vertical="top"/>
    </xf>
    <xf numFmtId="0" fontId="1" fillId="0" borderId="18" xfId="106" applyBorder="1"/>
    <xf numFmtId="0" fontId="70" fillId="0" borderId="18" xfId="106" applyFont="1" applyBorder="1"/>
    <xf numFmtId="0" fontId="1" fillId="0" borderId="18" xfId="106" applyBorder="1" applyAlignment="1">
      <alignment wrapText="1"/>
    </xf>
    <xf numFmtId="16" fontId="1" fillId="0" borderId="18" xfId="106" applyNumberFormat="1" applyBorder="1"/>
    <xf numFmtId="4" fontId="72" fillId="17" borderId="0" xfId="0" applyNumberFormat="1" applyFont="1" applyFill="1" applyAlignment="1">
      <alignment vertical="top"/>
    </xf>
    <xf numFmtId="166" fontId="72" fillId="17" borderId="0" xfId="0" applyNumberFormat="1" applyFont="1" applyFill="1" applyAlignment="1">
      <alignment vertical="top"/>
    </xf>
    <xf numFmtId="4" fontId="71" fillId="0" borderId="0" xfId="0" applyNumberFormat="1" applyFont="1" applyAlignment="1">
      <alignment vertical="top"/>
    </xf>
    <xf numFmtId="4" fontId="71" fillId="0" borderId="47" xfId="0" applyNumberFormat="1" applyFont="1" applyBorder="1" applyAlignment="1">
      <alignment vertical="top"/>
    </xf>
    <xf numFmtId="0" fontId="1" fillId="0" borderId="48" xfId="106" applyBorder="1"/>
    <xf numFmtId="0" fontId="89" fillId="0" borderId="48" xfId="106" applyFont="1" applyBorder="1"/>
    <xf numFmtId="0" fontId="1" fillId="0" borderId="40" xfId="106" applyBorder="1"/>
    <xf numFmtId="0" fontId="1" fillId="17" borderId="18" xfId="106" applyFill="1" applyBorder="1"/>
    <xf numFmtId="0" fontId="70" fillId="0" borderId="47" xfId="106" applyFont="1" applyBorder="1"/>
    <xf numFmtId="0" fontId="70" fillId="0" borderId="48" xfId="106" applyFont="1" applyBorder="1" applyAlignment="1">
      <alignment vertical="top"/>
    </xf>
    <xf numFmtId="0" fontId="70" fillId="0" borderId="18" xfId="106" applyFont="1" applyBorder="1" applyAlignment="1">
      <alignment horizontal="center" vertical="top"/>
    </xf>
    <xf numFmtId="49" fontId="14" fillId="0" borderId="0" xfId="30" applyNumberFormat="1" applyFont="1" applyAlignment="1">
      <alignment horizontal="left" vertical="top"/>
    </xf>
    <xf numFmtId="0" fontId="15" fillId="0" borderId="0" xfId="105" applyFont="1" applyAlignment="1" applyProtection="1">
      <alignment horizontal="center"/>
    </xf>
    <xf numFmtId="0" fontId="76" fillId="0" borderId="0" xfId="105" applyFont="1" applyAlignment="1" applyProtection="1">
      <alignment horizontal="left" vertical="center"/>
    </xf>
    <xf numFmtId="49" fontId="7" fillId="0" borderId="42" xfId="30" applyNumberFormat="1" applyFont="1" applyBorder="1" applyAlignment="1">
      <alignment horizontal="left"/>
    </xf>
    <xf numFmtId="0" fontId="13" fillId="0" borderId="42" xfId="30" applyBorder="1"/>
    <xf numFmtId="49" fontId="7" fillId="0" borderId="0" xfId="30" applyNumberFormat="1" applyFont="1" applyAlignment="1">
      <alignment horizontal="left"/>
    </xf>
    <xf numFmtId="0" fontId="13" fillId="0" borderId="0" xfId="30"/>
    <xf numFmtId="170" fontId="14" fillId="0" borderId="0" xfId="30" applyNumberFormat="1" applyFont="1" applyAlignment="1">
      <alignment horizontal="right" wrapText="1"/>
    </xf>
    <xf numFmtId="49" fontId="17" fillId="0" borderId="0" xfId="30" applyNumberFormat="1" applyFont="1" applyAlignment="1">
      <alignment horizontal="center"/>
    </xf>
    <xf numFmtId="0" fontId="21" fillId="0" borderId="0" xfId="32"/>
    <xf numFmtId="0" fontId="51" fillId="0" borderId="0" xfId="32" applyFont="1" applyAlignment="1">
      <alignment horizontal="left" vertical="center" wrapText="1"/>
    </xf>
    <xf numFmtId="0" fontId="51" fillId="0" borderId="0" xfId="32" applyFont="1" applyAlignment="1">
      <alignment horizontal="left" vertical="center"/>
    </xf>
    <xf numFmtId="0" fontId="63" fillId="16" borderId="0" xfId="32" applyFont="1" applyFill="1" applyAlignment="1">
      <alignment horizontal="center" vertical="center"/>
    </xf>
    <xf numFmtId="0" fontId="52" fillId="0" borderId="0" xfId="32" applyFont="1" applyAlignment="1">
      <alignment horizontal="left" vertical="center" wrapText="1"/>
    </xf>
    <xf numFmtId="0" fontId="21" fillId="0" borderId="0" xfId="32" applyAlignment="1">
      <alignment vertical="center"/>
    </xf>
    <xf numFmtId="0" fontId="50" fillId="18" borderId="0" xfId="32" applyFont="1" applyFill="1" applyAlignment="1" applyProtection="1">
      <alignment horizontal="left" vertical="center"/>
      <protection locked="0"/>
    </xf>
    <xf numFmtId="0" fontId="50" fillId="0" borderId="0" xfId="32" applyFont="1" applyAlignment="1">
      <alignment horizontal="left" vertical="center"/>
    </xf>
    <xf numFmtId="0" fontId="50" fillId="0" borderId="0" xfId="32" applyFont="1" applyAlignment="1">
      <alignment horizontal="left" vertical="center" wrapText="1"/>
    </xf>
    <xf numFmtId="0" fontId="41" fillId="18" borderId="0" xfId="32" applyFont="1" applyFill="1" applyAlignment="1" applyProtection="1">
      <alignment horizontal="left" vertical="center"/>
      <protection locked="0"/>
    </xf>
    <xf numFmtId="0" fontId="41" fillId="0" borderId="0" xfId="32" applyFont="1" applyAlignment="1" applyProtection="1">
      <alignment horizontal="left" vertical="center"/>
      <protection locked="0"/>
    </xf>
  </cellXfs>
  <cellStyles count="107">
    <cellStyle name="1 000 Sk" xfId="10" xr:uid="{00000000-0005-0000-0000-00003C000000}"/>
    <cellStyle name="1 000,-  Sk" xfId="1" xr:uid="{00000000-0005-0000-0000-000016000000}"/>
    <cellStyle name="1 000,- Kč" xfId="6" xr:uid="{00000000-0005-0000-0000-00002F000000}"/>
    <cellStyle name="1 000,- Sk" xfId="9" xr:uid="{00000000-0005-0000-0000-00003A000000}"/>
    <cellStyle name="1000 Sk_fakturuj99" xfId="3" xr:uid="{00000000-0005-0000-0000-00001F000000}"/>
    <cellStyle name="20 % – Zvýraznění1" xfId="7" xr:uid="{00000000-0005-0000-0000-000035000000}"/>
    <cellStyle name="20 % – Zvýraznění2" xfId="8" xr:uid="{00000000-0005-0000-0000-000039000000}"/>
    <cellStyle name="20 % – Zvýraznění3" xfId="2" xr:uid="{00000000-0005-0000-0000-00001D000000}"/>
    <cellStyle name="20 % – Zvýraznění4" xfId="11" xr:uid="{00000000-0005-0000-0000-00003D000000}"/>
    <cellStyle name="20 % – Zvýraznění5" xfId="12" xr:uid="{00000000-0005-0000-0000-00003E000000}"/>
    <cellStyle name="20 % – Zvýraznění6" xfId="13" xr:uid="{00000000-0005-0000-0000-00003F000000}"/>
    <cellStyle name="20 % - zvýraznenie5 2" xfId="77" xr:uid="{4E9DE67B-F9E0-4C72-8352-35C177FE24E3}"/>
    <cellStyle name="40 % – Zvýraznění1" xfId="4" xr:uid="{00000000-0005-0000-0000-000021000000}"/>
    <cellStyle name="40 % – Zvýraznění2" xfId="14" xr:uid="{00000000-0005-0000-0000-000040000000}"/>
    <cellStyle name="40 % – Zvýraznění3" xfId="15" xr:uid="{00000000-0005-0000-0000-000041000000}"/>
    <cellStyle name="40 % – Zvýraznění4" xfId="16" xr:uid="{00000000-0005-0000-0000-000042000000}"/>
    <cellStyle name="40 % – Zvýraznění5" xfId="5" xr:uid="{00000000-0005-0000-0000-000024000000}"/>
    <cellStyle name="40 % – Zvýraznění6" xfId="17" xr:uid="{00000000-0005-0000-0000-000043000000}"/>
    <cellStyle name="60 % – Zvýraznění1" xfId="18" xr:uid="{00000000-0005-0000-0000-000044000000}"/>
    <cellStyle name="60 % – Zvýraznění2" xfId="19" xr:uid="{00000000-0005-0000-0000-000045000000}"/>
    <cellStyle name="60 % – Zvýraznění3" xfId="20" xr:uid="{00000000-0005-0000-0000-000046000000}"/>
    <cellStyle name="60 % – Zvýraznění4" xfId="21" xr:uid="{00000000-0005-0000-0000-000047000000}"/>
    <cellStyle name="60 % – Zvýraznění5" xfId="22" xr:uid="{00000000-0005-0000-0000-000048000000}"/>
    <cellStyle name="60 % – Zvýraznění6" xfId="23" xr:uid="{00000000-0005-0000-0000-000049000000}"/>
    <cellStyle name="Celkem" xfId="24" xr:uid="{00000000-0005-0000-0000-00004A000000}"/>
    <cellStyle name="ColStyle1 3" xfId="58" xr:uid="{EB3CC894-BCDD-4400-89F1-A7F6CA8BB748}"/>
    <cellStyle name="ColStyle2" xfId="59" xr:uid="{93FDBA79-4CBF-494E-9AF3-E58AE5EF5FF1}"/>
    <cellStyle name="ColStyle3" xfId="61" xr:uid="{A6053609-DDE5-4782-A319-102160474026}"/>
    <cellStyle name="ColStyle3 2" xfId="65" xr:uid="{BE2AA804-3BB7-4EBE-8BAA-54BB833D6C1F}"/>
    <cellStyle name="ColStyle4" xfId="62" xr:uid="{4CDDB9D2-FF99-41B7-9793-5934889E6E9A}"/>
    <cellStyle name="ColStyle4 4" xfId="64" xr:uid="{43360941-97AF-43B9-954B-8105177D0EA6}"/>
    <cellStyle name="ColStyle5" xfId="60" xr:uid="{64B94C57-FB11-4A37-9893-5B90E8CE55BE}"/>
    <cellStyle name="Currency 10" xfId="69" xr:uid="{80A104FE-D53C-4EAB-9F64-E549F1ABE0A2}"/>
    <cellStyle name="Currency 4 2" xfId="71" xr:uid="{376AF92B-1357-4A09-B622-D495BD080A03}"/>
    <cellStyle name="Čiarka 2" xfId="67" xr:uid="{C6FA800B-43E3-4C60-B82B-05EACABFA2D8}"/>
    <cellStyle name="Čiarka 3" xfId="94" xr:uid="{59A5E495-05B6-48B4-A91B-C8808B3AB148}"/>
    <cellStyle name="Čiarka 4" xfId="101" xr:uid="{FF0B7480-6797-4234-93C7-67F117FEDD6F}"/>
    <cellStyle name="data" xfId="25" xr:uid="{00000000-0005-0000-0000-00004B000000}"/>
    <cellStyle name="Hypertextové prepojenie 2" xfId="93" xr:uid="{DD44189B-6E35-463E-BDE7-80FB92BE4D9E}"/>
    <cellStyle name="Mena 2" xfId="68" xr:uid="{13421B39-E83C-46FB-8A2F-055DA2EFCC69}"/>
    <cellStyle name="Mena 2 2" xfId="72" xr:uid="{E03DA6CF-8292-4853-B6B9-2EE104497A0B}"/>
    <cellStyle name="Mena 3" xfId="73" xr:uid="{19D89ACF-D798-4B11-A4CB-851BF060066A}"/>
    <cellStyle name="Mena 4" xfId="81" xr:uid="{EA82A68C-C9AF-4715-B251-A341CC0EA064}"/>
    <cellStyle name="Mena 5" xfId="90" xr:uid="{4093F1FB-AA29-4620-AD0B-05DE6918D410}"/>
    <cellStyle name="Mena 6" xfId="102" xr:uid="{0B353CE1-C489-425A-9962-56EAFAFE742D}"/>
    <cellStyle name="Název" xfId="26" xr:uid="{00000000-0005-0000-0000-00004C000000}"/>
    <cellStyle name="Normal 2" xfId="74" xr:uid="{17815EDA-9733-490A-9432-C06E948ECDE6}"/>
    <cellStyle name="Normal 2 2" xfId="95" xr:uid="{3395B623-B3C4-453F-A719-448C3433C888}"/>
    <cellStyle name="Normal 2 3" xfId="97" xr:uid="{C1BDF3FD-39D2-4863-B07F-3B8A5E22EA0A}"/>
    <cellStyle name="Normal 4 3" xfId="70" xr:uid="{7B097012-4AEB-487F-8E2D-0D132F3F3C8F}"/>
    <cellStyle name="Normal_Sheet1" xfId="86" xr:uid="{A1FEB795-791C-4258-A08E-763878567C38}"/>
    <cellStyle name="Normálna" xfId="0" builtinId="0"/>
    <cellStyle name="Normálna 10" xfId="84" xr:uid="{4C7ECAF7-64A6-48F4-8E8B-AFC0750F38D5}"/>
    <cellStyle name="Normálna 11" xfId="89" xr:uid="{630D9684-CE46-4E8E-BE44-F6AA54BF975A}"/>
    <cellStyle name="Normálna 12" xfId="91" xr:uid="{BE36F5C7-B269-4641-8761-F4207813DE3C}"/>
    <cellStyle name="Normálna 13" xfId="96" xr:uid="{DA4315DB-CF53-4B89-8592-C564F801B182}"/>
    <cellStyle name="Normálna 14" xfId="98" xr:uid="{82B3D604-DC69-4333-B19B-B3208AAAAEDD}"/>
    <cellStyle name="Normálna 15" xfId="99" xr:uid="{30F2A53F-ADF7-440A-9C07-8F7B8C46170A}"/>
    <cellStyle name="Normálna 16" xfId="100" xr:uid="{0430EBA7-2EBE-449C-BA4B-8EB4B8B4625C}"/>
    <cellStyle name="Normálna 17" xfId="105" xr:uid="{FF3696FB-8415-4828-910C-3231BFB01126}"/>
    <cellStyle name="Normálna 18" xfId="106" xr:uid="{108E1C99-EBAA-4B7C-8774-EAAC1844FFD5}"/>
    <cellStyle name="Normálna 2" xfId="33" xr:uid="{FD41DF17-46AF-431C-95E8-70EBCC5B5D96}"/>
    <cellStyle name="Normálna 2 2" xfId="83" xr:uid="{E8326B98-BE9B-43D4-BA1B-B0BC192289C6}"/>
    <cellStyle name="Normálna 3" xfId="57" xr:uid="{EE33E60B-F151-4ADF-B238-305EC2FC9D4A}"/>
    <cellStyle name="Normálna 4" xfId="32" xr:uid="{ACE9411E-0876-4650-9450-A6C863A41597}"/>
    <cellStyle name="Normálna 4 2" xfId="75" xr:uid="{804772F3-85FB-4954-8BDC-B7FE4E8FBEA6}"/>
    <cellStyle name="Normálna 5" xfId="66" xr:uid="{B0AF9801-4015-40FC-B10F-BA4899C607C5}"/>
    <cellStyle name="Normálna 6" xfId="76" xr:uid="{7C3950D0-E80F-4D8D-807C-680A9D62057B}"/>
    <cellStyle name="Normálna 7" xfId="78" xr:uid="{7B83F6D7-1192-49CB-BD6A-2B55735E793F}"/>
    <cellStyle name="Normálna 8" xfId="80" xr:uid="{A20D6C86-67A2-44EB-AA44-7BBA7BEEDDB7}"/>
    <cellStyle name="Normálna 9" xfId="82" xr:uid="{008602A6-F28F-4D0F-B155-1A571F2D0FA3}"/>
    <cellStyle name="normálne 2" xfId="63" xr:uid="{754E53B1-6BB2-4379-AB60-E5AF6D7392C9}"/>
    <cellStyle name="normálne 2 2" xfId="87" xr:uid="{F7C0C52F-BE1E-4BBE-9658-F951203CFADD}"/>
    <cellStyle name="normálne 2 3" xfId="104" xr:uid="{8E11E85E-40FA-488F-895B-CA5D22ED9287}"/>
    <cellStyle name="normálne 4" xfId="30" xr:uid="{0B716E84-68F8-4B20-AEE9-CC56C11FB0F1}"/>
    <cellStyle name="normálne 5" xfId="31" xr:uid="{2EA6815B-251F-454D-BE16-25A18F87317B}"/>
    <cellStyle name="normálne_1. Rozpočet - štandard na šírku" xfId="92" xr:uid="{02BCF75B-3279-4E15-AF09-49397D47286F}"/>
    <cellStyle name="normálne_KLs" xfId="103" xr:uid="{9C71C8CF-FF73-4D92-AFFC-CD35811A08E5}"/>
    <cellStyle name="normální 12" xfId="43" xr:uid="{11106922-0B25-4FF9-8DC5-774DA5D3EB35}"/>
    <cellStyle name="normální 13" xfId="42" xr:uid="{5BF25682-0D8F-4C9D-8920-AF82064A5E01}"/>
    <cellStyle name="normální 14" xfId="44" xr:uid="{FC0A52B9-30BA-4B0E-B2F8-ED66D542AC27}"/>
    <cellStyle name="normální 15" xfId="46" xr:uid="{716BE863-9470-411B-9805-8C39E6AC8802}"/>
    <cellStyle name="normální 16" xfId="45" xr:uid="{02566311-9608-4C1B-9460-B8BBF297C212}"/>
    <cellStyle name="normální 17" xfId="47" xr:uid="{B70E479B-E438-4812-9BAF-EDB92121E45E}"/>
    <cellStyle name="normální 18" xfId="52" xr:uid="{0D943352-5442-43AC-9A3C-7B10464B962B}"/>
    <cellStyle name="normální 19" xfId="51" xr:uid="{87B4FAB9-755F-4B51-84AB-404E40BD75FB}"/>
    <cellStyle name="normální 2" xfId="34" xr:uid="{E5CDFB98-40D4-4119-A4E0-E4F4D2F7B6F5}"/>
    <cellStyle name="normální 20" xfId="50" xr:uid="{48F9703C-420F-4CB2-BEBD-CA87613E6DEB}"/>
    <cellStyle name="normální 21" xfId="49" xr:uid="{E5C0313E-663B-4BFC-8156-EC14C53C8C77}"/>
    <cellStyle name="normální 22" xfId="48" xr:uid="{DD6FBFB6-6C23-458C-93D0-2CEC0592BD20}"/>
    <cellStyle name="normální 23" xfId="53" xr:uid="{E3EA80EE-E8AC-4E64-AD99-84439103E8B0}"/>
    <cellStyle name="normální 24" xfId="54" xr:uid="{2D85B695-2E71-4A00-8F91-67EDB3D1DC2B}"/>
    <cellStyle name="normální 25" xfId="55" xr:uid="{D653556C-0CA1-4099-836A-09BA98B5F7A5}"/>
    <cellStyle name="normální 26" xfId="56" xr:uid="{EDC21D5E-C69C-49A9-B7CD-14EE12BC98EB}"/>
    <cellStyle name="normální 3" xfId="35" xr:uid="{366BB41F-B999-48E4-A160-8C37545C91A4}"/>
    <cellStyle name="Normální 3 2" xfId="88" xr:uid="{D371DFC9-9E92-4586-B00C-8439D36A72EF}"/>
    <cellStyle name="normální 4" xfId="36" xr:uid="{CAA8AB77-CE9F-4F4F-B3E8-9E6D4C966BAA}"/>
    <cellStyle name="normální 5" xfId="37" xr:uid="{1FEC6EF3-9BAC-45E4-88AD-5E76CFF2EA25}"/>
    <cellStyle name="normální 6" xfId="38" xr:uid="{4CB71F13-A88C-4997-9A29-10D973E7A33B}"/>
    <cellStyle name="normální 7" xfId="39" xr:uid="{D0895B48-2BCC-4AE7-BBE4-C2CE19634D01}"/>
    <cellStyle name="normální 8" xfId="40" xr:uid="{CE51B55C-7D62-4E58-A3E6-8555EB9DC69C}"/>
    <cellStyle name="normální 9" xfId="41" xr:uid="{2B6B408B-35BF-4452-B40E-0900CACCDACE}"/>
    <cellStyle name="normální_20080812-RP-KREM-vypis materiálu-EL" xfId="79" xr:uid="{01913248-AA76-493B-B07C-523B858C4422}"/>
    <cellStyle name="Normalny_Pr1taa2000A" xfId="85" xr:uid="{06EF67CF-8F98-47D2-AC3E-4379A6E01396}"/>
    <cellStyle name="TEXT" xfId="27" xr:uid="{00000000-0005-0000-0000-00004F000000}"/>
    <cellStyle name="Text upozornění" xfId="28" xr:uid="{00000000-0005-0000-0000-000050000000}"/>
    <cellStyle name="TEXT1" xfId="29" xr:uid="{00000000-0005-0000-0000-00005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jekcia\Projekcia%20Data\Z&#225;kazky\Rozpracovan&#233;\Ministerstvo%20financi&#237;\RSS\08%20MF%20rs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skarDat\Celkovy&#769;Rozp-Parkovacie%20miesta%20v%20area&#769;li%20Oravskej%20polikliniky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ICFT\Documents\KD%20Zohor%20-%20CP%20napis%20a%20erb.xlsx" TargetMode="External"/><Relationship Id="rId1" Type="http://schemas.openxmlformats.org/officeDocument/2006/relationships/externalLinkPath" Target="/Users/MICFT/Documents/KD%20Zohor%20-%20CP%20napis%20a%20erb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ICFT\Downloads\Zdravotechnika%20-%20SPORTWELL-VV%20s&#780;portova&#769;%20c&#780;ast&#780;%20a%20fyzioterapia%20(v%20ha&#769;rkoch%2020.12.%202024).xlsx" TargetMode="External"/><Relationship Id="rId1" Type="http://schemas.openxmlformats.org/officeDocument/2006/relationships/externalLinkPath" Target="/Users/MICFT/Downloads/Zdravotechnika%20-%20SPORTWELL-VV%20s&#780;portova&#769;%20c&#780;ast&#780;%20a%20fyzioterapia%20(v%20ha&#769;rkoch%2020.12.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itulácia"/>
      <sheetName val="PSN"/>
      <sheetName val="PTV a AV"/>
      <sheetName val="EPS"/>
      <sheetName val="ŠK"/>
      <sheetName val="Bezpečnostné dvere"/>
      <sheetName val="Stavba Zmluva"/>
      <sheetName val="Elektro - Zmluva"/>
      <sheetName val="Rekapitulácia - naviac"/>
      <sheetName val="Stavba Naviac"/>
      <sheetName val="Elektro - naviac"/>
      <sheetName val="Výkony 1"/>
      <sheetName val="Výkony 2"/>
      <sheetName val="Výkony 3"/>
      <sheetName val="Výkony 4"/>
      <sheetName val="Výkony"/>
      <sheetName val="Nedorob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4">
          <cell r="L14">
            <v>400</v>
          </cell>
        </row>
        <row r="17">
          <cell r="L17">
            <v>390.41509433962267</v>
          </cell>
        </row>
      </sheetData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S"/>
      <sheetName val="Stav.časť-oporné múry"/>
      <sheetName val="Parkovisko-A-Stavebnéúpravy"/>
      <sheetName val="Parkovisko-A-Buraciepráce"/>
      <sheetName val="Parkovisko-B-Stavebnéúpravy"/>
      <sheetName val="Parkovisko-B-Buraciepráce"/>
      <sheetName val="Parkovisko-C-Stavebnéúpravy"/>
      <sheetName val="Parkovisko-C-Buraciepráce"/>
      <sheetName val="Priechod pre nevidiacich"/>
      <sheetName val="Kanalizácia"/>
      <sheetName val="Elektroinštalác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APIS+ERB"/>
    </sheetNames>
    <sheetDataSet>
      <sheetData sheetId="0">
        <row r="8">
          <cell r="H8">
            <v>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kapitulácia stavby"/>
      <sheetName val="01 - ZTI - Rehabilitácie "/>
    </sheetNames>
    <sheetDataSet>
      <sheetData sheetId="0">
        <row r="6">
          <cell r="K6" t="str">
            <v>SPORTWELL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>Vyplň údaj</v>
          </cell>
        </row>
        <row r="14">
          <cell r="E14" t="str">
            <v>Vyplň údaj</v>
          </cell>
          <cell r="AN14" t="str">
            <v>Vyplň údaj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1585-2807-48AB-A1B2-76AC10D24CEF}">
  <sheetPr codeName="Hárok1">
    <tabColor rgb="FFFF0000"/>
    <pageSetUpPr fitToPage="1"/>
  </sheetPr>
  <dimension ref="A1:L45"/>
  <sheetViews>
    <sheetView tabSelected="1" topLeftCell="B5" workbookViewId="0">
      <selection activeCell="I13" sqref="I13"/>
    </sheetView>
  </sheetViews>
  <sheetFormatPr defaultRowHeight="12.75"/>
  <cols>
    <col min="1" max="1" width="0.42578125" style="8" hidden="1" customWidth="1"/>
    <col min="2" max="2" width="26.85546875" style="9" customWidth="1"/>
    <col min="3" max="3" width="8.140625" style="10" customWidth="1"/>
    <col min="4" max="4" width="3.28515625" style="11" customWidth="1"/>
    <col min="5" max="5" width="3.140625" style="11" customWidth="1"/>
    <col min="6" max="6" width="15" style="12" customWidth="1"/>
    <col min="7" max="7" width="27.42578125" style="13" customWidth="1"/>
    <col min="8" max="8" width="9.140625" style="8"/>
    <col min="9" max="9" width="17.7109375" style="8" customWidth="1"/>
    <col min="10" max="16384" width="9.140625" style="8"/>
  </cols>
  <sheetData>
    <row r="1" spans="1:12" s="6" customFormat="1" ht="48" customHeight="1">
      <c r="B1" s="364" t="s">
        <v>13</v>
      </c>
      <c r="C1" s="371" t="s">
        <v>1689</v>
      </c>
      <c r="D1" s="371"/>
      <c r="E1" s="371"/>
      <c r="F1" s="371"/>
      <c r="G1" s="371"/>
      <c r="I1" s="7"/>
      <c r="J1" s="7"/>
      <c r="K1" s="7"/>
      <c r="L1" s="7"/>
    </row>
    <row r="2" spans="1:12" s="6" customFormat="1" ht="18">
      <c r="B2" s="1" t="s">
        <v>132</v>
      </c>
      <c r="C2" s="2"/>
      <c r="D2" s="3"/>
      <c r="E2" s="3"/>
      <c r="F2" s="4"/>
      <c r="G2" s="5" t="s">
        <v>356</v>
      </c>
      <c r="I2" s="7"/>
      <c r="J2" s="7"/>
      <c r="K2" s="7"/>
      <c r="L2" s="7"/>
    </row>
    <row r="3" spans="1:12" s="6" customFormat="1" ht="18">
      <c r="B3" s="1"/>
      <c r="C3" s="2"/>
      <c r="D3" s="3"/>
      <c r="E3" s="3"/>
      <c r="F3" s="4"/>
      <c r="G3" s="5"/>
    </row>
    <row r="4" spans="1:12" ht="23.25">
      <c r="B4" s="372" t="s">
        <v>14</v>
      </c>
      <c r="C4" s="372"/>
      <c r="D4" s="372"/>
      <c r="E4" s="372"/>
      <c r="F4" s="372"/>
      <c r="G4" s="372"/>
    </row>
    <row r="5" spans="1:12" s="14" customFormat="1" ht="15" customHeight="1">
      <c r="B5" s="9"/>
      <c r="C5" s="10"/>
      <c r="D5" s="11"/>
      <c r="E5" s="11"/>
      <c r="F5" s="12"/>
      <c r="G5" s="13"/>
    </row>
    <row r="6" spans="1:12" s="14" customFormat="1" ht="18.75" customHeight="1">
      <c r="B6" s="60" t="s">
        <v>137</v>
      </c>
      <c r="C6" s="61"/>
      <c r="D6" s="62"/>
      <c r="E6" s="62"/>
      <c r="F6" s="63"/>
      <c r="G6" s="64"/>
    </row>
    <row r="7" spans="1:12" s="14" customFormat="1" ht="12.75" customHeight="1">
      <c r="B7" s="70" t="s">
        <v>128</v>
      </c>
      <c r="C7" s="61"/>
      <c r="D7" s="62"/>
      <c r="E7" s="62"/>
      <c r="F7" s="63"/>
      <c r="G7" s="76">
        <v>0</v>
      </c>
    </row>
    <row r="8" spans="1:12" s="14" customFormat="1" ht="12.75" customHeight="1">
      <c r="B8" s="70" t="s">
        <v>139</v>
      </c>
      <c r="C8" s="61"/>
      <c r="D8" s="62"/>
      <c r="E8" s="62"/>
      <c r="F8" s="63"/>
      <c r="G8" s="76">
        <v>0</v>
      </c>
    </row>
    <row r="9" spans="1:12" s="14" customFormat="1" ht="12.75" customHeight="1">
      <c r="B9" s="65" t="s">
        <v>140</v>
      </c>
      <c r="C9" s="66"/>
      <c r="D9" s="67"/>
      <c r="E9" s="67"/>
      <c r="F9" s="68"/>
      <c r="G9" s="74">
        <v>0</v>
      </c>
    </row>
    <row r="10" spans="1:12" s="14" customFormat="1" ht="12.75" customHeight="1">
      <c r="B10" s="82" t="s">
        <v>15</v>
      </c>
      <c r="C10" s="83"/>
      <c r="D10" s="84"/>
      <c r="E10" s="84"/>
      <c r="F10" s="85"/>
      <c r="G10" s="95">
        <f>SUM(G7:G9)</f>
        <v>0</v>
      </c>
    </row>
    <row r="11" spans="1:12" ht="15">
      <c r="B11" s="15"/>
      <c r="C11" s="16"/>
      <c r="D11" s="17"/>
      <c r="E11" s="17"/>
      <c r="F11" s="18"/>
      <c r="G11" s="77"/>
    </row>
    <row r="12" spans="1:12" ht="15.75">
      <c r="B12" s="1" t="s">
        <v>138</v>
      </c>
      <c r="G12" s="78"/>
    </row>
    <row r="13" spans="1:12" ht="12.75" customHeight="1">
      <c r="A13" s="14"/>
      <c r="B13" s="369" t="s">
        <v>129</v>
      </c>
      <c r="C13" s="370"/>
      <c r="D13" s="11" t="s">
        <v>0</v>
      </c>
      <c r="E13" s="11" t="s">
        <v>0</v>
      </c>
      <c r="F13" s="12" t="s">
        <v>0</v>
      </c>
      <c r="G13" s="78">
        <f>Stavba!J32</f>
        <v>0</v>
      </c>
    </row>
    <row r="14" spans="1:12">
      <c r="B14" s="369" t="s">
        <v>234</v>
      </c>
      <c r="C14" s="370"/>
      <c r="D14" s="373"/>
      <c r="E14" s="373"/>
      <c r="F14" s="373"/>
      <c r="G14" s="78">
        <f>ZTI!J30</f>
        <v>0</v>
      </c>
    </row>
    <row r="15" spans="1:12" ht="12.75" customHeight="1">
      <c r="A15" s="14"/>
      <c r="B15" s="369" t="s">
        <v>232</v>
      </c>
      <c r="C15" s="370"/>
      <c r="D15" s="11" t="s">
        <v>0</v>
      </c>
      <c r="E15" s="11" t="s">
        <v>0</v>
      </c>
      <c r="F15" s="12" t="s">
        <v>0</v>
      </c>
      <c r="G15" s="78">
        <f>VYKUROVANIE!H90</f>
        <v>0</v>
      </c>
    </row>
    <row r="16" spans="1:12" ht="12.75" customHeight="1">
      <c r="A16" s="14"/>
      <c r="B16" s="369" t="s">
        <v>233</v>
      </c>
      <c r="C16" s="370"/>
      <c r="D16" s="11" t="s">
        <v>0</v>
      </c>
      <c r="E16" s="11" t="s">
        <v>0</v>
      </c>
      <c r="F16" s="12" t="s">
        <v>0</v>
      </c>
      <c r="G16" s="78">
        <f>VZT!G107</f>
        <v>0</v>
      </c>
    </row>
    <row r="17" spans="1:7" ht="12.75" customHeight="1">
      <c r="A17" s="14"/>
      <c r="B17" s="369" t="s">
        <v>242</v>
      </c>
      <c r="C17" s="370"/>
      <c r="D17" s="11" t="s">
        <v>0</v>
      </c>
      <c r="E17" s="11" t="s">
        <v>0</v>
      </c>
      <c r="F17" s="12" t="s">
        <v>0</v>
      </c>
      <c r="G17" s="78">
        <f>'Elektroinštalácia '!H131</f>
        <v>0</v>
      </c>
    </row>
    <row r="18" spans="1:7" ht="12.75" customHeight="1">
      <c r="A18" s="14"/>
      <c r="B18" s="369" t="s">
        <v>1679</v>
      </c>
      <c r="C18" s="370"/>
      <c r="D18" s="11" t="s">
        <v>0</v>
      </c>
      <c r="E18" s="11" t="s">
        <v>0</v>
      </c>
      <c r="F18" s="12" t="s">
        <v>0</v>
      </c>
      <c r="G18" s="78">
        <f>'CCTV Kamerový systém'!H54</f>
        <v>0</v>
      </c>
    </row>
    <row r="19" spans="1:7" ht="12.75" customHeight="1">
      <c r="A19" s="14"/>
      <c r="B19" s="369" t="s">
        <v>1287</v>
      </c>
      <c r="C19" s="370"/>
      <c r="D19" s="11" t="s">
        <v>0</v>
      </c>
      <c r="E19" s="11" t="s">
        <v>0</v>
      </c>
      <c r="F19" s="12" t="s">
        <v>0</v>
      </c>
      <c r="G19" s="78">
        <f>Alarm!H59</f>
        <v>0</v>
      </c>
    </row>
    <row r="20" spans="1:7" ht="12.75" customHeight="1">
      <c r="A20" s="14"/>
      <c r="B20" s="369" t="s">
        <v>1288</v>
      </c>
      <c r="C20" s="370"/>
      <c r="D20" s="11" t="s">
        <v>0</v>
      </c>
      <c r="E20" s="11" t="s">
        <v>0</v>
      </c>
      <c r="F20" s="12" t="s">
        <v>0</v>
      </c>
      <c r="G20" s="78">
        <f>'Audio systém'!H34</f>
        <v>0</v>
      </c>
    </row>
    <row r="21" spans="1:7" ht="12.75" customHeight="1">
      <c r="A21" s="14"/>
      <c r="B21" s="367" t="s">
        <v>1680</v>
      </c>
      <c r="C21" s="368"/>
      <c r="D21" s="97" t="s">
        <v>0</v>
      </c>
      <c r="E21" s="97" t="s">
        <v>0</v>
      </c>
      <c r="F21" s="98" t="s">
        <v>0</v>
      </c>
      <c r="G21" s="99">
        <f>'Internet,WIFI,SLP'!H25</f>
        <v>0</v>
      </c>
    </row>
    <row r="22" spans="1:7" ht="13.5" customHeight="1">
      <c r="B22" s="86" t="s">
        <v>15</v>
      </c>
      <c r="C22" s="87"/>
      <c r="D22" s="88"/>
      <c r="E22" s="88"/>
      <c r="F22" s="89"/>
      <c r="G22" s="96">
        <f>SUM(G13:G21)</f>
        <v>0</v>
      </c>
    </row>
    <row r="23" spans="1:7" ht="13.5" customHeight="1">
      <c r="B23" s="19"/>
      <c r="G23" s="79"/>
    </row>
    <row r="24" spans="1:7" s="22" customFormat="1">
      <c r="B24" s="71"/>
      <c r="C24" s="61"/>
      <c r="D24" s="62"/>
      <c r="E24" s="62"/>
      <c r="F24" s="73"/>
      <c r="G24" s="76"/>
    </row>
    <row r="25" spans="1:7" s="22" customFormat="1" ht="15.75">
      <c r="B25" s="60" t="s">
        <v>131</v>
      </c>
      <c r="C25" s="61"/>
      <c r="D25" s="62"/>
      <c r="E25" s="62"/>
      <c r="F25" s="63"/>
      <c r="G25" s="76"/>
    </row>
    <row r="26" spans="1:7">
      <c r="B26" s="72" t="s">
        <v>131</v>
      </c>
      <c r="C26" s="66" t="s">
        <v>0</v>
      </c>
      <c r="D26" s="67" t="s">
        <v>0</v>
      </c>
      <c r="E26" s="67" t="s">
        <v>0</v>
      </c>
      <c r="F26" s="68" t="s">
        <v>0</v>
      </c>
      <c r="G26" s="80">
        <f>ROUND(G22*3/100,2)</f>
        <v>0</v>
      </c>
    </row>
    <row r="27" spans="1:7">
      <c r="B27" s="82" t="s">
        <v>15</v>
      </c>
      <c r="C27" s="83" t="s">
        <v>130</v>
      </c>
      <c r="D27" s="84" t="s">
        <v>0</v>
      </c>
      <c r="E27" s="84" t="s">
        <v>0</v>
      </c>
      <c r="F27" s="85" t="s">
        <v>0</v>
      </c>
      <c r="G27" s="95">
        <f>SUM(G26:G26)</f>
        <v>0</v>
      </c>
    </row>
    <row r="28" spans="1:7">
      <c r="B28" s="71"/>
      <c r="C28" s="61"/>
      <c r="D28" s="62"/>
      <c r="E28" s="62"/>
      <c r="F28" s="63"/>
      <c r="G28" s="76"/>
    </row>
    <row r="29" spans="1:7" ht="13.5" thickBot="1">
      <c r="B29" s="71" t="s">
        <v>0</v>
      </c>
      <c r="C29" s="61" t="s">
        <v>0</v>
      </c>
      <c r="D29" s="62" t="s">
        <v>0</v>
      </c>
      <c r="E29" s="62" t="s">
        <v>0</v>
      </c>
      <c r="F29" s="63" t="s">
        <v>0</v>
      </c>
      <c r="G29" s="76" t="s">
        <v>0</v>
      </c>
    </row>
    <row r="30" spans="1:7" ht="18.75" thickBot="1">
      <c r="B30" s="90" t="s">
        <v>16</v>
      </c>
      <c r="C30" s="91"/>
      <c r="D30" s="92"/>
      <c r="E30" s="92"/>
      <c r="F30" s="93"/>
      <c r="G30" s="94">
        <f>SUM(G10,G22,G27)</f>
        <v>0</v>
      </c>
    </row>
    <row r="31" spans="1:7">
      <c r="B31" s="71"/>
      <c r="C31" s="61"/>
      <c r="D31" s="62"/>
      <c r="E31" s="62"/>
      <c r="F31" s="63"/>
      <c r="G31" s="76"/>
    </row>
    <row r="32" spans="1:7">
      <c r="B32" s="71" t="s">
        <v>1</v>
      </c>
      <c r="C32" s="61">
        <v>23</v>
      </c>
      <c r="D32" s="62" t="s">
        <v>6</v>
      </c>
      <c r="E32" s="62" t="s">
        <v>17</v>
      </c>
      <c r="F32" s="80">
        <f>ABS(G30)</f>
        <v>0</v>
      </c>
      <c r="G32" s="80">
        <f>PRODUCT(C32,F32,0.01)</f>
        <v>0</v>
      </c>
    </row>
    <row r="33" spans="2:7">
      <c r="B33" s="71"/>
      <c r="C33" s="61"/>
      <c r="D33" s="62"/>
      <c r="E33" s="62"/>
      <c r="F33" s="63"/>
      <c r="G33" s="76"/>
    </row>
    <row r="34" spans="2:7">
      <c r="B34" s="69" t="s">
        <v>18</v>
      </c>
      <c r="C34" s="61" t="s">
        <v>0</v>
      </c>
      <c r="D34" s="62" t="s">
        <v>0</v>
      </c>
      <c r="E34" s="62" t="s">
        <v>0</v>
      </c>
      <c r="F34" s="63"/>
      <c r="G34" s="75">
        <f>SUM(G30,G32)</f>
        <v>0</v>
      </c>
    </row>
    <row r="35" spans="2:7">
      <c r="F35" s="20"/>
      <c r="G35" s="21"/>
    </row>
    <row r="36" spans="2:7">
      <c r="F36" s="20"/>
      <c r="G36" s="21"/>
    </row>
    <row r="38" spans="2:7" ht="13.5" thickBot="1">
      <c r="B38" s="37" t="s">
        <v>1681</v>
      </c>
    </row>
    <row r="39" spans="2:7">
      <c r="B39" s="23" t="s">
        <v>19</v>
      </c>
      <c r="C39" s="24" t="s">
        <v>20</v>
      </c>
      <c r="D39" s="25"/>
      <c r="E39" s="25"/>
      <c r="F39" s="26"/>
      <c r="G39" s="27" t="s">
        <v>21</v>
      </c>
    </row>
    <row r="40" spans="2:7">
      <c r="B40" s="28"/>
      <c r="C40" s="29"/>
      <c r="F40" s="30"/>
      <c r="G40" s="31"/>
    </row>
    <row r="41" spans="2:7">
      <c r="B41" s="28"/>
      <c r="C41" s="29"/>
      <c r="F41" s="30"/>
      <c r="G41" s="31"/>
    </row>
    <row r="42" spans="2:7" ht="47.25" customHeight="1">
      <c r="B42" s="28"/>
      <c r="C42" s="29"/>
      <c r="F42" s="30"/>
      <c r="G42" s="31"/>
    </row>
    <row r="43" spans="2:7">
      <c r="B43" s="28"/>
      <c r="C43" s="29"/>
      <c r="F43" s="30"/>
      <c r="G43" s="31"/>
    </row>
    <row r="44" spans="2:7">
      <c r="B44" s="28"/>
      <c r="C44" s="29"/>
      <c r="F44" s="30"/>
      <c r="G44" s="31"/>
    </row>
    <row r="45" spans="2:7" ht="13.5" thickBot="1">
      <c r="B45" s="32"/>
      <c r="C45" s="33"/>
      <c r="D45" s="34"/>
      <c r="E45" s="34"/>
      <c r="F45" s="35"/>
      <c r="G45" s="36"/>
    </row>
  </sheetData>
  <mergeCells count="11">
    <mergeCell ref="C1:G1"/>
    <mergeCell ref="B4:G4"/>
    <mergeCell ref="B13:C13"/>
    <mergeCell ref="B15:C15"/>
    <mergeCell ref="B14:F14"/>
    <mergeCell ref="B21:C21"/>
    <mergeCell ref="B16:C16"/>
    <mergeCell ref="B18:C18"/>
    <mergeCell ref="B17:C17"/>
    <mergeCell ref="B20:C20"/>
    <mergeCell ref="B19:C19"/>
  </mergeCells>
  <pageMargins left="0.82677165354330706" right="0.19685039370078741" top="0.62992125984251968" bottom="0.6692913385826772" header="0.3543307086614173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ADB79-7883-43EA-82B5-54265C4CDB35}">
  <sheetPr>
    <pageSetUpPr fitToPage="1"/>
  </sheetPr>
  <dimension ref="B2:BM517"/>
  <sheetViews>
    <sheetView showGridLines="0" topLeftCell="A527" workbookViewId="0">
      <selection activeCell="J141" sqref="J141"/>
    </sheetView>
  </sheetViews>
  <sheetFormatPr defaultRowHeight="11.25"/>
  <cols>
    <col min="1" max="1" width="7.140625" style="196" customWidth="1"/>
    <col min="2" max="2" width="1" style="196" customWidth="1"/>
    <col min="3" max="3" width="3.5703125" style="196" customWidth="1"/>
    <col min="4" max="4" width="3.7109375" style="196" customWidth="1"/>
    <col min="5" max="5" width="14.7109375" style="196" customWidth="1"/>
    <col min="6" max="6" width="43.5703125" style="196" customWidth="1"/>
    <col min="7" max="7" width="6.42578125" style="196" customWidth="1"/>
    <col min="8" max="8" width="12" style="196" customWidth="1"/>
    <col min="9" max="9" width="13.5703125" style="196" customWidth="1"/>
    <col min="10" max="10" width="19.140625" style="196" customWidth="1"/>
    <col min="11" max="11" width="19.140625" style="196" hidden="1" customWidth="1"/>
    <col min="12" max="12" width="8" style="196" customWidth="1"/>
    <col min="13" max="13" width="9.28515625" style="196" hidden="1" customWidth="1"/>
    <col min="14" max="14" width="9.140625" style="196"/>
    <col min="15" max="20" width="12.140625" style="196" hidden="1" customWidth="1"/>
    <col min="21" max="21" width="14" style="196" hidden="1" customWidth="1"/>
    <col min="22" max="22" width="10.5703125" style="196" customWidth="1"/>
    <col min="23" max="23" width="14" style="196" customWidth="1"/>
    <col min="24" max="24" width="10.5703125" style="196" customWidth="1"/>
    <col min="25" max="25" width="12.85546875" style="196" customWidth="1"/>
    <col min="26" max="26" width="9.42578125" style="196" customWidth="1"/>
    <col min="27" max="27" width="12.85546875" style="196" customWidth="1"/>
    <col min="28" max="28" width="14" style="196" customWidth="1"/>
    <col min="29" max="29" width="9.42578125" style="196" customWidth="1"/>
    <col min="30" max="30" width="12.85546875" style="196" customWidth="1"/>
    <col min="31" max="31" width="14" style="196" customWidth="1"/>
    <col min="32" max="16384" width="9.140625" style="196"/>
  </cols>
  <sheetData>
    <row r="2" spans="2:56" ht="36.950000000000003" customHeight="1">
      <c r="L2" s="376" t="s">
        <v>235</v>
      </c>
      <c r="M2" s="373"/>
      <c r="N2" s="373"/>
      <c r="O2" s="373"/>
      <c r="P2" s="373"/>
      <c r="Q2" s="373"/>
      <c r="R2" s="373"/>
      <c r="S2" s="373"/>
      <c r="T2" s="373"/>
      <c r="U2" s="373"/>
      <c r="V2" s="373"/>
      <c r="AT2" s="38" t="s">
        <v>347</v>
      </c>
      <c r="AZ2" s="222" t="s">
        <v>348</v>
      </c>
      <c r="BA2" s="222" t="s">
        <v>40</v>
      </c>
      <c r="BB2" s="222" t="s">
        <v>40</v>
      </c>
      <c r="BC2" s="222" t="s">
        <v>349</v>
      </c>
      <c r="BD2" s="222" t="s">
        <v>26</v>
      </c>
    </row>
    <row r="3" spans="2:56" ht="6.95" customHeight="1">
      <c r="B3" s="39"/>
      <c r="C3" s="40"/>
      <c r="D3" s="40"/>
      <c r="E3" s="40"/>
      <c r="F3" s="40"/>
      <c r="G3" s="40"/>
      <c r="H3" s="40"/>
      <c r="I3" s="40"/>
      <c r="J3" s="40"/>
      <c r="K3" s="40"/>
      <c r="L3" s="41"/>
      <c r="AT3" s="38" t="s">
        <v>35</v>
      </c>
      <c r="AZ3" s="222" t="s">
        <v>350</v>
      </c>
      <c r="BA3" s="222" t="s">
        <v>40</v>
      </c>
      <c r="BB3" s="222" t="s">
        <v>40</v>
      </c>
      <c r="BC3" s="222" t="s">
        <v>351</v>
      </c>
      <c r="BD3" s="222" t="s">
        <v>26</v>
      </c>
    </row>
    <row r="4" spans="2:56" ht="24.95" customHeight="1">
      <c r="B4" s="41"/>
      <c r="D4" s="156" t="s">
        <v>36</v>
      </c>
      <c r="L4" s="41"/>
      <c r="M4" s="194" t="s">
        <v>37</v>
      </c>
      <c r="AT4" s="38" t="s">
        <v>38</v>
      </c>
      <c r="AZ4" s="222" t="s">
        <v>352</v>
      </c>
      <c r="BA4" s="222" t="s">
        <v>40</v>
      </c>
      <c r="BB4" s="222" t="s">
        <v>40</v>
      </c>
      <c r="BC4" s="222" t="s">
        <v>115</v>
      </c>
      <c r="BD4" s="222" t="s">
        <v>26</v>
      </c>
    </row>
    <row r="5" spans="2:56" ht="6.95" customHeight="1">
      <c r="B5" s="41"/>
      <c r="L5" s="41"/>
      <c r="AZ5" s="222" t="s">
        <v>353</v>
      </c>
      <c r="BA5" s="222" t="s">
        <v>40</v>
      </c>
      <c r="BB5" s="222" t="s">
        <v>40</v>
      </c>
      <c r="BC5" s="222" t="s">
        <v>354</v>
      </c>
      <c r="BD5" s="222" t="s">
        <v>26</v>
      </c>
    </row>
    <row r="6" spans="2:56" ht="12" customHeight="1">
      <c r="B6" s="41"/>
      <c r="D6" s="154" t="s">
        <v>33</v>
      </c>
      <c r="L6" s="41"/>
    </row>
    <row r="7" spans="2:56" ht="26.25" customHeight="1">
      <c r="B7" s="41"/>
      <c r="E7" s="374" t="s">
        <v>1682</v>
      </c>
      <c r="F7" s="375"/>
      <c r="G7" s="375"/>
      <c r="H7" s="375"/>
      <c r="L7" s="41"/>
    </row>
    <row r="8" spans="2:56" s="195" customFormat="1" ht="12" customHeight="1">
      <c r="B8" s="42"/>
      <c r="D8" s="154" t="s">
        <v>255</v>
      </c>
      <c r="L8" s="42"/>
    </row>
    <row r="9" spans="2:56" s="195" customFormat="1" ht="16.5" customHeight="1">
      <c r="B9" s="42"/>
      <c r="E9" s="377" t="s">
        <v>355</v>
      </c>
      <c r="F9" s="378"/>
      <c r="G9" s="378"/>
      <c r="H9" s="378"/>
      <c r="L9" s="42"/>
    </row>
    <row r="10" spans="2:56" s="195" customFormat="1">
      <c r="B10" s="42"/>
      <c r="L10" s="42"/>
    </row>
    <row r="11" spans="2:56" s="195" customFormat="1" ht="12" customHeight="1">
      <c r="B11" s="42"/>
      <c r="D11" s="154" t="s">
        <v>39</v>
      </c>
      <c r="F11" s="197" t="s">
        <v>40</v>
      </c>
      <c r="I11" s="154" t="s">
        <v>41</v>
      </c>
      <c r="J11" s="197" t="s">
        <v>40</v>
      </c>
      <c r="L11" s="42"/>
    </row>
    <row r="12" spans="2:56" s="195" customFormat="1" ht="12" customHeight="1">
      <c r="B12" s="42"/>
      <c r="D12" s="154" t="s">
        <v>42</v>
      </c>
      <c r="F12" s="197" t="s">
        <v>356</v>
      </c>
      <c r="I12" s="154" t="s">
        <v>32</v>
      </c>
      <c r="J12" s="155"/>
      <c r="L12" s="42"/>
    </row>
    <row r="13" spans="2:56" s="195" customFormat="1" ht="10.9" customHeight="1">
      <c r="B13" s="42"/>
      <c r="L13" s="42"/>
    </row>
    <row r="14" spans="2:56" s="195" customFormat="1" ht="12" customHeight="1">
      <c r="B14" s="42"/>
      <c r="D14" s="154" t="s">
        <v>43</v>
      </c>
      <c r="I14" s="154" t="s">
        <v>44</v>
      </c>
      <c r="J14" s="197" t="s">
        <v>40</v>
      </c>
      <c r="L14" s="42"/>
    </row>
    <row r="15" spans="2:56" s="195" customFormat="1" ht="18" customHeight="1">
      <c r="B15" s="42"/>
      <c r="E15" s="197" t="s">
        <v>357</v>
      </c>
      <c r="I15" s="154" t="s">
        <v>45</v>
      </c>
      <c r="J15" s="197" t="s">
        <v>40</v>
      </c>
      <c r="L15" s="42"/>
    </row>
    <row r="16" spans="2:56" s="195" customFormat="1" ht="6.95" customHeight="1">
      <c r="B16" s="42"/>
      <c r="L16" s="42"/>
    </row>
    <row r="17" spans="2:52" s="195" customFormat="1" ht="12" customHeight="1">
      <c r="B17" s="42"/>
      <c r="D17" s="154" t="s">
        <v>46</v>
      </c>
      <c r="I17" s="154" t="s">
        <v>44</v>
      </c>
      <c r="J17" s="223" t="s">
        <v>1683</v>
      </c>
      <c r="L17" s="42"/>
    </row>
    <row r="18" spans="2:52" s="195" customFormat="1" ht="18" customHeight="1">
      <c r="B18" s="42"/>
      <c r="E18" s="379" t="s">
        <v>1683</v>
      </c>
      <c r="F18" s="380"/>
      <c r="G18" s="380"/>
      <c r="H18" s="380"/>
      <c r="I18" s="154" t="s">
        <v>45</v>
      </c>
      <c r="J18" s="223" t="s">
        <v>1683</v>
      </c>
      <c r="L18" s="42"/>
    </row>
    <row r="19" spans="2:52" s="195" customFormat="1" ht="6.95" customHeight="1">
      <c r="B19" s="42"/>
      <c r="L19" s="42"/>
    </row>
    <row r="20" spans="2:52" s="195" customFormat="1" ht="12" customHeight="1">
      <c r="B20" s="42"/>
      <c r="D20" s="154" t="s">
        <v>47</v>
      </c>
      <c r="I20" s="154" t="s">
        <v>44</v>
      </c>
      <c r="J20" s="197" t="s">
        <v>40</v>
      </c>
      <c r="L20" s="42"/>
    </row>
    <row r="21" spans="2:52" s="195" customFormat="1" ht="18" customHeight="1">
      <c r="B21" s="42"/>
      <c r="E21" s="197" t="s">
        <v>358</v>
      </c>
      <c r="I21" s="154" t="s">
        <v>45</v>
      </c>
      <c r="J21" s="197" t="s">
        <v>40</v>
      </c>
      <c r="L21" s="42"/>
    </row>
    <row r="22" spans="2:52" s="195" customFormat="1" ht="6.95" customHeight="1">
      <c r="B22" s="42"/>
      <c r="L22" s="42"/>
    </row>
    <row r="23" spans="2:52" s="195" customFormat="1" ht="12" customHeight="1">
      <c r="B23" s="42"/>
      <c r="D23" s="154" t="s">
        <v>48</v>
      </c>
      <c r="I23" s="154" t="s">
        <v>44</v>
      </c>
      <c r="J23" s="197" t="s">
        <v>40</v>
      </c>
      <c r="L23" s="42"/>
    </row>
    <row r="24" spans="2:52" s="195" customFormat="1" ht="18" customHeight="1">
      <c r="B24" s="42"/>
      <c r="E24" s="197" t="s">
        <v>256</v>
      </c>
      <c r="I24" s="154" t="s">
        <v>45</v>
      </c>
      <c r="J24" s="197" t="s">
        <v>40</v>
      </c>
      <c r="L24" s="42"/>
    </row>
    <row r="25" spans="2:52" s="195" customFormat="1" ht="6.95" customHeight="1">
      <c r="B25" s="42"/>
      <c r="L25" s="42"/>
    </row>
    <row r="26" spans="2:52" s="195" customFormat="1" ht="12" customHeight="1">
      <c r="B26" s="42"/>
      <c r="D26" s="154" t="s">
        <v>34</v>
      </c>
      <c r="L26" s="42"/>
    </row>
    <row r="27" spans="2:52" s="43" customFormat="1" ht="16.5" customHeight="1">
      <c r="B27" s="44"/>
      <c r="E27" s="381" t="s">
        <v>40</v>
      </c>
      <c r="F27" s="381"/>
      <c r="G27" s="381"/>
      <c r="H27" s="381"/>
      <c r="L27" s="44"/>
    </row>
    <row r="28" spans="2:52" s="195" customFormat="1" ht="6.95" customHeight="1">
      <c r="B28" s="42"/>
      <c r="L28" s="42"/>
    </row>
    <row r="29" spans="2:52" s="195" customFormat="1" ht="6.95" customHeight="1">
      <c r="B29" s="42"/>
      <c r="D29" s="45"/>
      <c r="E29" s="45"/>
      <c r="F29" s="45"/>
      <c r="G29" s="45"/>
      <c r="H29" s="45"/>
      <c r="I29" s="45"/>
      <c r="J29" s="45"/>
      <c r="K29" s="45"/>
      <c r="L29" s="188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4"/>
      <c r="AY29" s="184"/>
      <c r="AZ29" s="184"/>
    </row>
    <row r="30" spans="2:52" s="195" customFormat="1" ht="14.45" customHeight="1">
      <c r="B30" s="42"/>
      <c r="D30" s="197" t="s">
        <v>49</v>
      </c>
      <c r="J30" s="192">
        <f>J96</f>
        <v>0</v>
      </c>
      <c r="L30" s="188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84"/>
      <c r="AY30" s="184"/>
      <c r="AZ30" s="184"/>
    </row>
    <row r="31" spans="2:52" s="195" customFormat="1" ht="14.45" customHeight="1">
      <c r="B31" s="42"/>
      <c r="D31" s="193" t="s">
        <v>50</v>
      </c>
      <c r="J31" s="192">
        <f>J117</f>
        <v>0</v>
      </c>
      <c r="L31" s="42"/>
    </row>
    <row r="32" spans="2:52" s="195" customFormat="1" ht="25.35" customHeight="1">
      <c r="B32" s="42"/>
      <c r="D32" s="191" t="s">
        <v>51</v>
      </c>
      <c r="J32" s="171">
        <f>ROUND(J30 + J31, 2)</f>
        <v>0</v>
      </c>
      <c r="L32" s="42"/>
    </row>
    <row r="33" spans="2:52" s="195" customFormat="1" ht="6.95" customHeight="1">
      <c r="B33" s="42"/>
      <c r="D33" s="45"/>
      <c r="E33" s="45"/>
      <c r="F33" s="45"/>
      <c r="G33" s="45"/>
      <c r="H33" s="45"/>
      <c r="I33" s="45"/>
      <c r="J33" s="45"/>
      <c r="K33" s="45"/>
      <c r="L33" s="188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</row>
    <row r="34" spans="2:52" s="195" customFormat="1" ht="14.45" customHeight="1">
      <c r="B34" s="42"/>
      <c r="F34" s="190" t="s">
        <v>52</v>
      </c>
      <c r="I34" s="190" t="s">
        <v>53</v>
      </c>
      <c r="J34" s="190" t="s">
        <v>54</v>
      </c>
      <c r="L34" s="42"/>
    </row>
    <row r="35" spans="2:52" s="195" customFormat="1" ht="14.45" customHeight="1">
      <c r="B35" s="42"/>
      <c r="D35" s="189" t="s">
        <v>1</v>
      </c>
      <c r="E35" s="185" t="s">
        <v>55</v>
      </c>
      <c r="F35" s="182">
        <f>ROUND((SUM(BE117:BE124) + SUM(BE144:BE516)),  2)</f>
        <v>0</v>
      </c>
      <c r="G35" s="184"/>
      <c r="H35" s="184"/>
      <c r="I35" s="183">
        <v>0.23</v>
      </c>
      <c r="J35" s="182">
        <f>ROUND(((SUM(BE117:BE124) + SUM(BE144:BE516))*I35),  2)</f>
        <v>0</v>
      </c>
      <c r="L35" s="42"/>
    </row>
    <row r="36" spans="2:52" s="195" customFormat="1" ht="14.45" customHeight="1">
      <c r="B36" s="42"/>
      <c r="E36" s="185" t="s">
        <v>56</v>
      </c>
      <c r="F36" s="182">
        <f>ROUND((SUM(BF117:BF124) + SUM(BF144:BF516)),  2)</f>
        <v>0</v>
      </c>
      <c r="G36" s="184"/>
      <c r="H36" s="184"/>
      <c r="I36" s="183">
        <v>0.23</v>
      </c>
      <c r="J36" s="182">
        <f>ROUND(((SUM(BF117:BF124) + SUM(BF144:BF516))*I36),  2)</f>
        <v>0</v>
      </c>
      <c r="L36" s="42"/>
    </row>
    <row r="37" spans="2:52" s="195" customFormat="1" ht="14.45" hidden="1" customHeight="1">
      <c r="B37" s="42"/>
      <c r="E37" s="154" t="s">
        <v>57</v>
      </c>
      <c r="F37" s="186">
        <f>ROUND((SUM(BG117:BG124) + SUM(BG144:BG516)),  2)</f>
        <v>0</v>
      </c>
      <c r="I37" s="187">
        <v>0.23</v>
      </c>
      <c r="J37" s="186">
        <f>0</f>
        <v>0</v>
      </c>
      <c r="L37" s="42"/>
    </row>
    <row r="38" spans="2:52" s="195" customFormat="1" ht="14.45" hidden="1" customHeight="1">
      <c r="B38" s="42"/>
      <c r="E38" s="154" t="s">
        <v>58</v>
      </c>
      <c r="F38" s="186">
        <f>ROUND((SUM(BH117:BH124) + SUM(BH144:BH516)),  2)</f>
        <v>0</v>
      </c>
      <c r="I38" s="187">
        <v>0.23</v>
      </c>
      <c r="J38" s="186">
        <f>0</f>
        <v>0</v>
      </c>
      <c r="L38" s="42"/>
    </row>
    <row r="39" spans="2:52" s="195" customFormat="1" ht="14.45" hidden="1" customHeight="1">
      <c r="B39" s="42"/>
      <c r="E39" s="185" t="s">
        <v>59</v>
      </c>
      <c r="F39" s="182">
        <f>ROUND((SUM(BI117:BI124) + SUM(BI144:BI516)),  2)</f>
        <v>0</v>
      </c>
      <c r="G39" s="184"/>
      <c r="H39" s="184"/>
      <c r="I39" s="183">
        <v>0</v>
      </c>
      <c r="J39" s="182">
        <f>0</f>
        <v>0</v>
      </c>
      <c r="L39" s="42"/>
    </row>
    <row r="40" spans="2:52" s="195" customFormat="1" ht="6.95" customHeight="1">
      <c r="B40" s="42"/>
      <c r="L40" s="42"/>
    </row>
    <row r="41" spans="2:52" s="195" customFormat="1" ht="25.35" customHeight="1">
      <c r="B41" s="42"/>
      <c r="C41" s="46"/>
      <c r="D41" s="181" t="s">
        <v>60</v>
      </c>
      <c r="E41" s="47"/>
      <c r="F41" s="47"/>
      <c r="G41" s="180" t="s">
        <v>61</v>
      </c>
      <c r="H41" s="179" t="s">
        <v>2</v>
      </c>
      <c r="I41" s="47"/>
      <c r="J41" s="178">
        <f>SUM(J32:J39)</f>
        <v>0</v>
      </c>
      <c r="K41" s="48"/>
      <c r="L41" s="42"/>
    </row>
    <row r="42" spans="2:52" s="195" customFormat="1" ht="14.45" customHeight="1">
      <c r="B42" s="42"/>
      <c r="L42" s="42"/>
    </row>
    <row r="43" spans="2:52" ht="14.45" customHeight="1">
      <c r="B43" s="41"/>
      <c r="L43" s="41"/>
    </row>
    <row r="44" spans="2:52" ht="14.45" customHeight="1">
      <c r="B44" s="41"/>
      <c r="L44" s="41"/>
    </row>
    <row r="45" spans="2:52" ht="14.45" customHeight="1">
      <c r="B45" s="41"/>
      <c r="L45" s="41"/>
    </row>
    <row r="46" spans="2:52" ht="14.45" customHeight="1">
      <c r="B46" s="41"/>
      <c r="L46" s="41"/>
    </row>
    <row r="47" spans="2:52" ht="14.45" customHeight="1">
      <c r="B47" s="41"/>
      <c r="L47" s="41"/>
    </row>
    <row r="48" spans="2:52" ht="14.45" customHeight="1">
      <c r="B48" s="41"/>
      <c r="L48" s="41"/>
    </row>
    <row r="49" spans="2:12" ht="14.45" customHeight="1">
      <c r="B49" s="41"/>
      <c r="L49" s="41"/>
    </row>
    <row r="50" spans="2:12" s="195" customFormat="1" ht="14.45" customHeight="1">
      <c r="B50" s="42"/>
      <c r="D50" s="177" t="s">
        <v>62</v>
      </c>
      <c r="E50" s="49"/>
      <c r="F50" s="49"/>
      <c r="G50" s="177" t="s">
        <v>63</v>
      </c>
      <c r="H50" s="49"/>
      <c r="I50" s="49"/>
      <c r="J50" s="49"/>
      <c r="K50" s="49"/>
      <c r="L50" s="42"/>
    </row>
    <row r="51" spans="2:12">
      <c r="B51" s="41"/>
      <c r="L51" s="41"/>
    </row>
    <row r="52" spans="2:12">
      <c r="B52" s="41"/>
      <c r="L52" s="41"/>
    </row>
    <row r="53" spans="2:12">
      <c r="B53" s="41"/>
      <c r="L53" s="41"/>
    </row>
    <row r="54" spans="2:12">
      <c r="B54" s="41"/>
      <c r="L54" s="41"/>
    </row>
    <row r="55" spans="2:12">
      <c r="B55" s="41"/>
      <c r="L55" s="41"/>
    </row>
    <row r="56" spans="2:12">
      <c r="B56" s="41"/>
      <c r="L56" s="41"/>
    </row>
    <row r="57" spans="2:12">
      <c r="B57" s="41"/>
      <c r="L57" s="41"/>
    </row>
    <row r="58" spans="2:12">
      <c r="B58" s="41"/>
      <c r="L58" s="41"/>
    </row>
    <row r="59" spans="2:12">
      <c r="B59" s="41"/>
      <c r="L59" s="41"/>
    </row>
    <row r="60" spans="2:12">
      <c r="B60" s="41"/>
      <c r="L60" s="41"/>
    </row>
    <row r="61" spans="2:12" s="195" customFormat="1" ht="12.75">
      <c r="B61" s="42"/>
      <c r="D61" s="175" t="s">
        <v>64</v>
      </c>
      <c r="E61" s="50"/>
      <c r="F61" s="176" t="s">
        <v>65</v>
      </c>
      <c r="G61" s="175" t="s">
        <v>64</v>
      </c>
      <c r="H61" s="50"/>
      <c r="I61" s="50"/>
      <c r="J61" s="174" t="s">
        <v>65</v>
      </c>
      <c r="K61" s="50"/>
      <c r="L61" s="42"/>
    </row>
    <row r="62" spans="2:12">
      <c r="B62" s="41"/>
      <c r="L62" s="41"/>
    </row>
    <row r="63" spans="2:12">
      <c r="B63" s="41"/>
      <c r="L63" s="41"/>
    </row>
    <row r="64" spans="2:12">
      <c r="B64" s="41"/>
      <c r="L64" s="41"/>
    </row>
    <row r="65" spans="2:12" s="195" customFormat="1" ht="12.75">
      <c r="B65" s="42"/>
      <c r="D65" s="177" t="s">
        <v>66</v>
      </c>
      <c r="E65" s="49"/>
      <c r="F65" s="49"/>
      <c r="G65" s="177" t="s">
        <v>67</v>
      </c>
      <c r="H65" s="49"/>
      <c r="I65" s="49"/>
      <c r="J65" s="49"/>
      <c r="K65" s="49"/>
      <c r="L65" s="42"/>
    </row>
    <row r="66" spans="2:12">
      <c r="B66" s="41"/>
      <c r="L66" s="41"/>
    </row>
    <row r="67" spans="2:12">
      <c r="B67" s="41"/>
      <c r="L67" s="41"/>
    </row>
    <row r="68" spans="2:12">
      <c r="B68" s="41"/>
      <c r="L68" s="41"/>
    </row>
    <row r="69" spans="2:12">
      <c r="B69" s="41"/>
      <c r="L69" s="41"/>
    </row>
    <row r="70" spans="2:12">
      <c r="B70" s="41"/>
      <c r="L70" s="41"/>
    </row>
    <row r="71" spans="2:12">
      <c r="B71" s="41"/>
      <c r="L71" s="41"/>
    </row>
    <row r="72" spans="2:12">
      <c r="B72" s="41"/>
      <c r="L72" s="41"/>
    </row>
    <row r="73" spans="2:12">
      <c r="B73" s="41"/>
      <c r="L73" s="41"/>
    </row>
    <row r="74" spans="2:12">
      <c r="B74" s="41"/>
      <c r="L74" s="41"/>
    </row>
    <row r="75" spans="2:12">
      <c r="B75" s="41"/>
      <c r="L75" s="41"/>
    </row>
    <row r="76" spans="2:12" s="195" customFormat="1" ht="12.75">
      <c r="B76" s="42"/>
      <c r="D76" s="175" t="s">
        <v>64</v>
      </c>
      <c r="E76" s="50"/>
      <c r="F76" s="176" t="s">
        <v>65</v>
      </c>
      <c r="G76" s="175" t="s">
        <v>64</v>
      </c>
      <c r="H76" s="50"/>
      <c r="I76" s="50"/>
      <c r="J76" s="174" t="s">
        <v>65</v>
      </c>
      <c r="K76" s="50"/>
      <c r="L76" s="42"/>
    </row>
    <row r="77" spans="2:12" s="195" customFormat="1" ht="14.45" customHeight="1"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2"/>
    </row>
    <row r="81" spans="2:47" s="195" customFormat="1" ht="6.95" customHeight="1"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2"/>
    </row>
    <row r="82" spans="2:47" s="195" customFormat="1" ht="24.95" customHeight="1">
      <c r="B82" s="42"/>
      <c r="C82" s="156" t="s">
        <v>68</v>
      </c>
      <c r="L82" s="42"/>
    </row>
    <row r="83" spans="2:47" s="195" customFormat="1" ht="6.95" customHeight="1">
      <c r="B83" s="42"/>
      <c r="L83" s="42"/>
    </row>
    <row r="84" spans="2:47" s="195" customFormat="1" ht="12" customHeight="1">
      <c r="B84" s="42"/>
      <c r="C84" s="154" t="s">
        <v>33</v>
      </c>
      <c r="L84" s="42"/>
    </row>
    <row r="85" spans="2:47" s="195" customFormat="1" ht="26.25" customHeight="1">
      <c r="B85" s="42"/>
      <c r="E85" s="374" t="str">
        <f>E7</f>
        <v>NADSTAVBA POLYFUNKČNÉHO OBJEKTU, Farského ul. 3266, Bratislava</v>
      </c>
      <c r="F85" s="375"/>
      <c r="G85" s="375"/>
      <c r="H85" s="375"/>
      <c r="L85" s="42"/>
    </row>
    <row r="86" spans="2:47" s="195" customFormat="1" ht="12" customHeight="1">
      <c r="B86" s="42"/>
      <c r="C86" s="154" t="s">
        <v>255</v>
      </c>
      <c r="L86" s="42"/>
    </row>
    <row r="87" spans="2:47" s="195" customFormat="1" ht="16.5" customHeight="1">
      <c r="B87" s="42"/>
      <c r="E87" s="377" t="str">
        <f>E9</f>
        <v>01 - Športová časť</v>
      </c>
      <c r="F87" s="378"/>
      <c r="G87" s="378"/>
      <c r="H87" s="378"/>
      <c r="L87" s="42"/>
    </row>
    <row r="88" spans="2:47" s="195" customFormat="1" ht="6.95" customHeight="1">
      <c r="B88" s="42"/>
      <c r="L88" s="42"/>
    </row>
    <row r="89" spans="2:47" s="195" customFormat="1" ht="12" customHeight="1">
      <c r="B89" s="42"/>
      <c r="C89" s="154" t="s">
        <v>42</v>
      </c>
      <c r="F89" s="197" t="str">
        <f>F12</f>
        <v>Bratislava</v>
      </c>
      <c r="I89" s="154" t="s">
        <v>32</v>
      </c>
      <c r="J89" s="155" t="str">
        <f>IF(J12="","",J12)</f>
        <v/>
      </c>
      <c r="L89" s="42"/>
    </row>
    <row r="90" spans="2:47" s="195" customFormat="1" ht="6.95" customHeight="1">
      <c r="B90" s="42"/>
      <c r="L90" s="42"/>
    </row>
    <row r="91" spans="2:47" s="195" customFormat="1" ht="15.2" customHeight="1">
      <c r="B91" s="42"/>
      <c r="C91" s="154" t="s">
        <v>43</v>
      </c>
      <c r="F91" s="197" t="str">
        <f>E15</f>
        <v>SPORTWELL</v>
      </c>
      <c r="I91" s="154" t="s">
        <v>47</v>
      </c>
      <c r="J91" s="198"/>
      <c r="L91" s="42"/>
    </row>
    <row r="92" spans="2:47" s="195" customFormat="1" ht="15.2" customHeight="1">
      <c r="B92" s="42"/>
      <c r="C92" s="154" t="s">
        <v>46</v>
      </c>
      <c r="F92" s="197" t="str">
        <f>IF(E18="","",E18)</f>
        <v>Vyplň údaj</v>
      </c>
      <c r="I92" s="154" t="s">
        <v>48</v>
      </c>
      <c r="J92" s="198"/>
      <c r="L92" s="42"/>
    </row>
    <row r="93" spans="2:47" s="195" customFormat="1" ht="10.35" customHeight="1">
      <c r="B93" s="42"/>
      <c r="L93" s="42"/>
    </row>
    <row r="94" spans="2:47" s="195" customFormat="1" ht="29.25" customHeight="1">
      <c r="B94" s="42"/>
      <c r="C94" s="173" t="s">
        <v>69</v>
      </c>
      <c r="D94" s="46"/>
      <c r="E94" s="46"/>
      <c r="F94" s="46"/>
      <c r="G94" s="46"/>
      <c r="H94" s="46"/>
      <c r="I94" s="46"/>
      <c r="J94" s="172" t="s">
        <v>70</v>
      </c>
      <c r="K94" s="46"/>
      <c r="L94" s="42"/>
    </row>
    <row r="95" spans="2:47" s="195" customFormat="1" ht="10.35" customHeight="1">
      <c r="B95" s="42"/>
      <c r="L95" s="42"/>
    </row>
    <row r="96" spans="2:47" s="195" customFormat="1" ht="22.9" customHeight="1">
      <c r="B96" s="42"/>
      <c r="C96" s="160" t="s">
        <v>71</v>
      </c>
      <c r="J96" s="171">
        <f>J144</f>
        <v>0</v>
      </c>
      <c r="L96" s="42"/>
      <c r="AU96" s="38" t="s">
        <v>72</v>
      </c>
    </row>
    <row r="97" spans="2:12" s="166" customFormat="1" ht="24.95" customHeight="1">
      <c r="B97" s="167"/>
      <c r="D97" s="170" t="s">
        <v>265</v>
      </c>
      <c r="E97" s="169"/>
      <c r="F97" s="169"/>
      <c r="G97" s="169"/>
      <c r="H97" s="169"/>
      <c r="I97" s="169"/>
      <c r="J97" s="168">
        <f>J145</f>
        <v>0</v>
      </c>
      <c r="L97" s="167"/>
    </row>
    <row r="98" spans="2:12" s="161" customFormat="1" ht="19.899999999999999" customHeight="1">
      <c r="B98" s="162"/>
      <c r="D98" s="165" t="s">
        <v>266</v>
      </c>
      <c r="E98" s="164"/>
      <c r="F98" s="164"/>
      <c r="G98" s="164"/>
      <c r="H98" s="164"/>
      <c r="I98" s="164"/>
      <c r="J98" s="163">
        <f>J146</f>
        <v>0</v>
      </c>
      <c r="L98" s="162"/>
    </row>
    <row r="99" spans="2:12" s="161" customFormat="1" ht="19.899999999999999" customHeight="1">
      <c r="B99" s="162"/>
      <c r="D99" s="165" t="s">
        <v>267</v>
      </c>
      <c r="E99" s="164"/>
      <c r="F99" s="164"/>
      <c r="G99" s="164"/>
      <c r="H99" s="164"/>
      <c r="I99" s="164"/>
      <c r="J99" s="163">
        <f>J151</f>
        <v>0</v>
      </c>
      <c r="L99" s="162"/>
    </row>
    <row r="100" spans="2:12" s="161" customFormat="1" ht="19.899999999999999" customHeight="1">
      <c r="B100" s="162"/>
      <c r="D100" s="165" t="s">
        <v>268</v>
      </c>
      <c r="E100" s="164"/>
      <c r="F100" s="164"/>
      <c r="G100" s="164"/>
      <c r="H100" s="164"/>
      <c r="I100" s="164"/>
      <c r="J100" s="163">
        <f>J155</f>
        <v>0</v>
      </c>
      <c r="L100" s="162"/>
    </row>
    <row r="101" spans="2:12" s="161" customFormat="1" ht="19.899999999999999" customHeight="1">
      <c r="B101" s="162"/>
      <c r="D101" s="165" t="s">
        <v>269</v>
      </c>
      <c r="E101" s="164"/>
      <c r="F101" s="164"/>
      <c r="G101" s="164"/>
      <c r="H101" s="164"/>
      <c r="I101" s="164"/>
      <c r="J101" s="163">
        <f>J172</f>
        <v>0</v>
      </c>
      <c r="L101" s="162"/>
    </row>
    <row r="102" spans="2:12" s="161" customFormat="1" ht="19.899999999999999" customHeight="1">
      <c r="B102" s="162"/>
      <c r="D102" s="165" t="s">
        <v>270</v>
      </c>
      <c r="E102" s="164"/>
      <c r="F102" s="164"/>
      <c r="G102" s="164"/>
      <c r="H102" s="164"/>
      <c r="I102" s="164"/>
      <c r="J102" s="163">
        <f>J234</f>
        <v>0</v>
      </c>
      <c r="L102" s="162"/>
    </row>
    <row r="103" spans="2:12" s="161" customFormat="1" ht="19.899999999999999" customHeight="1">
      <c r="B103" s="162"/>
      <c r="D103" s="165" t="s">
        <v>271</v>
      </c>
      <c r="E103" s="164"/>
      <c r="F103" s="164"/>
      <c r="G103" s="164"/>
      <c r="H103" s="164"/>
      <c r="I103" s="164"/>
      <c r="J103" s="163">
        <f>J279</f>
        <v>0</v>
      </c>
      <c r="L103" s="162"/>
    </row>
    <row r="104" spans="2:12" s="166" customFormat="1" ht="24.95" customHeight="1">
      <c r="B104" s="167"/>
      <c r="D104" s="170" t="s">
        <v>73</v>
      </c>
      <c r="E104" s="169"/>
      <c r="F104" s="169"/>
      <c r="G104" s="169"/>
      <c r="H104" s="169"/>
      <c r="I104" s="169"/>
      <c r="J104" s="168">
        <f>J281</f>
        <v>0</v>
      </c>
      <c r="L104" s="167"/>
    </row>
    <row r="105" spans="2:12" s="161" customFormat="1" ht="19.899999999999999" customHeight="1">
      <c r="B105" s="162"/>
      <c r="D105" s="165" t="s">
        <v>272</v>
      </c>
      <c r="E105" s="164"/>
      <c r="F105" s="164"/>
      <c r="G105" s="164"/>
      <c r="H105" s="164"/>
      <c r="I105" s="164"/>
      <c r="J105" s="163">
        <f>J282</f>
        <v>0</v>
      </c>
      <c r="L105" s="162"/>
    </row>
    <row r="106" spans="2:12" s="161" customFormat="1" ht="19.899999999999999" customHeight="1">
      <c r="B106" s="162"/>
      <c r="D106" s="165" t="s">
        <v>141</v>
      </c>
      <c r="E106" s="164"/>
      <c r="F106" s="164"/>
      <c r="G106" s="164"/>
      <c r="H106" s="164"/>
      <c r="I106" s="164"/>
      <c r="J106" s="163">
        <f>J296</f>
        <v>0</v>
      </c>
      <c r="L106" s="162"/>
    </row>
    <row r="107" spans="2:12" s="161" customFormat="1" ht="19.899999999999999" customHeight="1">
      <c r="B107" s="162"/>
      <c r="D107" s="165" t="s">
        <v>359</v>
      </c>
      <c r="E107" s="164"/>
      <c r="F107" s="164"/>
      <c r="G107" s="164"/>
      <c r="H107" s="164"/>
      <c r="I107" s="164"/>
      <c r="J107" s="163">
        <f>J308</f>
        <v>0</v>
      </c>
      <c r="L107" s="162"/>
    </row>
    <row r="108" spans="2:12" s="161" customFormat="1" ht="19.899999999999999" customHeight="1">
      <c r="B108" s="162"/>
      <c r="D108" s="165" t="s">
        <v>273</v>
      </c>
      <c r="E108" s="164"/>
      <c r="F108" s="164"/>
      <c r="G108" s="164"/>
      <c r="H108" s="164"/>
      <c r="I108" s="164"/>
      <c r="J108" s="163">
        <f>J314</f>
        <v>0</v>
      </c>
      <c r="L108" s="162"/>
    </row>
    <row r="109" spans="2:12" s="161" customFormat="1" ht="19.899999999999999" customHeight="1">
      <c r="B109" s="162"/>
      <c r="D109" s="165" t="s">
        <v>274</v>
      </c>
      <c r="E109" s="164"/>
      <c r="F109" s="164"/>
      <c r="G109" s="164"/>
      <c r="H109" s="164"/>
      <c r="I109" s="164"/>
      <c r="J109" s="163">
        <f>J359</f>
        <v>0</v>
      </c>
      <c r="L109" s="162"/>
    </row>
    <row r="110" spans="2:12" s="161" customFormat="1" ht="19.899999999999999" customHeight="1">
      <c r="B110" s="162"/>
      <c r="D110" s="165" t="s">
        <v>275</v>
      </c>
      <c r="E110" s="164"/>
      <c r="F110" s="164"/>
      <c r="G110" s="164"/>
      <c r="H110" s="164"/>
      <c r="I110" s="164"/>
      <c r="J110" s="163">
        <f>J378</f>
        <v>0</v>
      </c>
      <c r="L110" s="162"/>
    </row>
    <row r="111" spans="2:12" s="161" customFormat="1" ht="19.899999999999999" customHeight="1">
      <c r="B111" s="162"/>
      <c r="D111" s="165" t="s">
        <v>360</v>
      </c>
      <c r="E111" s="164"/>
      <c r="F111" s="164"/>
      <c r="G111" s="164"/>
      <c r="H111" s="164"/>
      <c r="I111" s="164"/>
      <c r="J111" s="163">
        <f>J405</f>
        <v>0</v>
      </c>
      <c r="L111" s="162"/>
    </row>
    <row r="112" spans="2:12" s="161" customFormat="1" ht="19.899999999999999" customHeight="1">
      <c r="B112" s="162"/>
      <c r="D112" s="165" t="s">
        <v>361</v>
      </c>
      <c r="E112" s="164"/>
      <c r="F112" s="164"/>
      <c r="G112" s="164"/>
      <c r="H112" s="164"/>
      <c r="I112" s="164"/>
      <c r="J112" s="163">
        <f>J423</f>
        <v>0</v>
      </c>
      <c r="L112" s="162"/>
    </row>
    <row r="113" spans="2:65" s="161" customFormat="1" ht="19.899999999999999" customHeight="1">
      <c r="B113" s="162"/>
      <c r="D113" s="165" t="s">
        <v>276</v>
      </c>
      <c r="E113" s="164"/>
      <c r="F113" s="164"/>
      <c r="G113" s="164"/>
      <c r="H113" s="164"/>
      <c r="I113" s="164"/>
      <c r="J113" s="163">
        <f>J431</f>
        <v>0</v>
      </c>
      <c r="L113" s="162"/>
    </row>
    <row r="114" spans="2:65" s="161" customFormat="1" ht="19.899999999999999" customHeight="1">
      <c r="B114" s="162"/>
      <c r="D114" s="165" t="s">
        <v>362</v>
      </c>
      <c r="E114" s="164"/>
      <c r="F114" s="164"/>
      <c r="G114" s="164"/>
      <c r="H114" s="164"/>
      <c r="I114" s="164"/>
      <c r="J114" s="163">
        <f>J450</f>
        <v>0</v>
      </c>
      <c r="L114" s="162"/>
    </row>
    <row r="115" spans="2:65" s="195" customFormat="1" ht="21.75" customHeight="1">
      <c r="B115" s="42"/>
      <c r="L115" s="42"/>
    </row>
    <row r="116" spans="2:65" s="195" customFormat="1" ht="6.95" customHeight="1">
      <c r="B116" s="42"/>
      <c r="L116" s="42"/>
    </row>
    <row r="117" spans="2:65" s="195" customFormat="1" ht="29.25" customHeight="1">
      <c r="B117" s="42"/>
      <c r="C117" s="160" t="s">
        <v>74</v>
      </c>
      <c r="J117" s="159">
        <f>ROUND(J118 + J119 + J120 + J121 + J122 + J123,2)</f>
        <v>0</v>
      </c>
      <c r="L117" s="42"/>
      <c r="N117" s="124" t="s">
        <v>1</v>
      </c>
    </row>
    <row r="118" spans="2:65" s="195" customFormat="1" ht="18" customHeight="1">
      <c r="B118" s="55"/>
      <c r="C118" s="224"/>
      <c r="D118" s="382" t="s">
        <v>363</v>
      </c>
      <c r="E118" s="383"/>
      <c r="F118" s="383"/>
      <c r="G118" s="224"/>
      <c r="H118" s="224"/>
      <c r="I118" s="224"/>
      <c r="J118" s="226">
        <v>0</v>
      </c>
      <c r="K118" s="224"/>
      <c r="L118" s="55"/>
      <c r="M118" s="224"/>
      <c r="N118" s="227" t="s">
        <v>56</v>
      </c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  <c r="AJ118" s="224"/>
      <c r="AK118" s="224"/>
      <c r="AL118" s="224"/>
      <c r="AM118" s="224"/>
      <c r="AN118" s="224"/>
      <c r="AO118" s="224"/>
      <c r="AP118" s="224"/>
      <c r="AQ118" s="224"/>
      <c r="AR118" s="224"/>
      <c r="AS118" s="224"/>
      <c r="AT118" s="224"/>
      <c r="AU118" s="224"/>
      <c r="AV118" s="224"/>
      <c r="AW118" s="224"/>
      <c r="AX118" s="224"/>
      <c r="AY118" s="228" t="s">
        <v>364</v>
      </c>
      <c r="AZ118" s="224"/>
      <c r="BA118" s="224"/>
      <c r="BB118" s="224"/>
      <c r="BC118" s="224"/>
      <c r="BD118" s="224"/>
      <c r="BE118" s="229">
        <f t="shared" ref="BE118:BE123" si="0">IF(N118="základná",J118,0)</f>
        <v>0</v>
      </c>
      <c r="BF118" s="229">
        <f t="shared" ref="BF118:BF123" si="1">IF(N118="znížená",J118,0)</f>
        <v>0</v>
      </c>
      <c r="BG118" s="229">
        <f t="shared" ref="BG118:BG123" si="2">IF(N118="zákl. prenesená",J118,0)</f>
        <v>0</v>
      </c>
      <c r="BH118" s="229">
        <f t="shared" ref="BH118:BH123" si="3">IF(N118="zníž. prenesená",J118,0)</f>
        <v>0</v>
      </c>
      <c r="BI118" s="229">
        <f t="shared" ref="BI118:BI123" si="4">IF(N118="nulová",J118,0)</f>
        <v>0</v>
      </c>
      <c r="BJ118" s="228" t="s">
        <v>26</v>
      </c>
      <c r="BK118" s="224"/>
      <c r="BL118" s="224"/>
      <c r="BM118" s="224"/>
    </row>
    <row r="119" spans="2:65" s="195" customFormat="1" ht="18" customHeight="1">
      <c r="B119" s="55"/>
      <c r="C119" s="224"/>
      <c r="D119" s="382" t="s">
        <v>365</v>
      </c>
      <c r="E119" s="383"/>
      <c r="F119" s="383"/>
      <c r="G119" s="224"/>
      <c r="H119" s="224"/>
      <c r="I119" s="224"/>
      <c r="J119" s="226">
        <v>0</v>
      </c>
      <c r="K119" s="224"/>
      <c r="L119" s="55"/>
      <c r="M119" s="224"/>
      <c r="N119" s="227" t="s">
        <v>56</v>
      </c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  <c r="AJ119" s="224"/>
      <c r="AK119" s="224"/>
      <c r="AL119" s="224"/>
      <c r="AM119" s="224"/>
      <c r="AN119" s="224"/>
      <c r="AO119" s="224"/>
      <c r="AP119" s="224"/>
      <c r="AQ119" s="224"/>
      <c r="AR119" s="224"/>
      <c r="AS119" s="224"/>
      <c r="AT119" s="224"/>
      <c r="AU119" s="224"/>
      <c r="AV119" s="224"/>
      <c r="AW119" s="224"/>
      <c r="AX119" s="224"/>
      <c r="AY119" s="228" t="s">
        <v>364</v>
      </c>
      <c r="AZ119" s="224"/>
      <c r="BA119" s="224"/>
      <c r="BB119" s="224"/>
      <c r="BC119" s="224"/>
      <c r="BD119" s="224"/>
      <c r="BE119" s="229">
        <f t="shared" si="0"/>
        <v>0</v>
      </c>
      <c r="BF119" s="229">
        <f t="shared" si="1"/>
        <v>0</v>
      </c>
      <c r="BG119" s="229">
        <f t="shared" si="2"/>
        <v>0</v>
      </c>
      <c r="BH119" s="229">
        <f t="shared" si="3"/>
        <v>0</v>
      </c>
      <c r="BI119" s="229">
        <f t="shared" si="4"/>
        <v>0</v>
      </c>
      <c r="BJ119" s="228" t="s">
        <v>26</v>
      </c>
      <c r="BK119" s="224"/>
      <c r="BL119" s="224"/>
      <c r="BM119" s="224"/>
    </row>
    <row r="120" spans="2:65" s="195" customFormat="1" ht="18" customHeight="1">
      <c r="B120" s="55"/>
      <c r="C120" s="224"/>
      <c r="D120" s="382" t="s">
        <v>366</v>
      </c>
      <c r="E120" s="383"/>
      <c r="F120" s="383"/>
      <c r="G120" s="224"/>
      <c r="H120" s="224"/>
      <c r="I120" s="224"/>
      <c r="J120" s="226">
        <v>0</v>
      </c>
      <c r="K120" s="224"/>
      <c r="L120" s="55"/>
      <c r="M120" s="224"/>
      <c r="N120" s="227" t="s">
        <v>56</v>
      </c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  <c r="AJ120" s="224"/>
      <c r="AK120" s="224"/>
      <c r="AL120" s="224"/>
      <c r="AM120" s="224"/>
      <c r="AN120" s="224"/>
      <c r="AO120" s="224"/>
      <c r="AP120" s="224"/>
      <c r="AQ120" s="224"/>
      <c r="AR120" s="224"/>
      <c r="AS120" s="224"/>
      <c r="AT120" s="224"/>
      <c r="AU120" s="224"/>
      <c r="AV120" s="224"/>
      <c r="AW120" s="224"/>
      <c r="AX120" s="224"/>
      <c r="AY120" s="228" t="s">
        <v>364</v>
      </c>
      <c r="AZ120" s="224"/>
      <c r="BA120" s="224"/>
      <c r="BB120" s="224"/>
      <c r="BC120" s="224"/>
      <c r="BD120" s="224"/>
      <c r="BE120" s="229">
        <f t="shared" si="0"/>
        <v>0</v>
      </c>
      <c r="BF120" s="229">
        <f t="shared" si="1"/>
        <v>0</v>
      </c>
      <c r="BG120" s="229">
        <f t="shared" si="2"/>
        <v>0</v>
      </c>
      <c r="BH120" s="229">
        <f t="shared" si="3"/>
        <v>0</v>
      </c>
      <c r="BI120" s="229">
        <f t="shared" si="4"/>
        <v>0</v>
      </c>
      <c r="BJ120" s="228" t="s">
        <v>26</v>
      </c>
      <c r="BK120" s="224"/>
      <c r="BL120" s="224"/>
      <c r="BM120" s="224"/>
    </row>
    <row r="121" spans="2:65" s="195" customFormat="1" ht="18" customHeight="1">
      <c r="B121" s="55"/>
      <c r="C121" s="224"/>
      <c r="D121" s="382" t="s">
        <v>367</v>
      </c>
      <c r="E121" s="383"/>
      <c r="F121" s="383"/>
      <c r="G121" s="224"/>
      <c r="H121" s="224"/>
      <c r="I121" s="224"/>
      <c r="J121" s="226">
        <v>0</v>
      </c>
      <c r="K121" s="224"/>
      <c r="L121" s="55"/>
      <c r="M121" s="224"/>
      <c r="N121" s="227" t="s">
        <v>56</v>
      </c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  <c r="AJ121" s="224"/>
      <c r="AK121" s="224"/>
      <c r="AL121" s="224"/>
      <c r="AM121" s="224"/>
      <c r="AN121" s="224"/>
      <c r="AO121" s="224"/>
      <c r="AP121" s="224"/>
      <c r="AQ121" s="224"/>
      <c r="AR121" s="224"/>
      <c r="AS121" s="224"/>
      <c r="AT121" s="224"/>
      <c r="AU121" s="224"/>
      <c r="AV121" s="224"/>
      <c r="AW121" s="224"/>
      <c r="AX121" s="224"/>
      <c r="AY121" s="228" t="s">
        <v>364</v>
      </c>
      <c r="AZ121" s="224"/>
      <c r="BA121" s="224"/>
      <c r="BB121" s="224"/>
      <c r="BC121" s="224"/>
      <c r="BD121" s="224"/>
      <c r="BE121" s="229">
        <f t="shared" si="0"/>
        <v>0</v>
      </c>
      <c r="BF121" s="229">
        <f t="shared" si="1"/>
        <v>0</v>
      </c>
      <c r="BG121" s="229">
        <f t="shared" si="2"/>
        <v>0</v>
      </c>
      <c r="BH121" s="229">
        <f t="shared" si="3"/>
        <v>0</v>
      </c>
      <c r="BI121" s="229">
        <f t="shared" si="4"/>
        <v>0</v>
      </c>
      <c r="BJ121" s="228" t="s">
        <v>26</v>
      </c>
      <c r="BK121" s="224"/>
      <c r="BL121" s="224"/>
      <c r="BM121" s="224"/>
    </row>
    <row r="122" spans="2:65" s="195" customFormat="1" ht="18" customHeight="1">
      <c r="B122" s="55"/>
      <c r="C122" s="224"/>
      <c r="D122" s="382" t="s">
        <v>368</v>
      </c>
      <c r="E122" s="383"/>
      <c r="F122" s="383"/>
      <c r="G122" s="224"/>
      <c r="H122" s="224"/>
      <c r="I122" s="224"/>
      <c r="J122" s="226">
        <v>0</v>
      </c>
      <c r="K122" s="224"/>
      <c r="L122" s="55"/>
      <c r="M122" s="224"/>
      <c r="N122" s="227" t="s">
        <v>56</v>
      </c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  <c r="AJ122" s="224"/>
      <c r="AK122" s="224"/>
      <c r="AL122" s="224"/>
      <c r="AM122" s="224"/>
      <c r="AN122" s="224"/>
      <c r="AO122" s="224"/>
      <c r="AP122" s="224"/>
      <c r="AQ122" s="224"/>
      <c r="AR122" s="224"/>
      <c r="AS122" s="224"/>
      <c r="AT122" s="224"/>
      <c r="AU122" s="224"/>
      <c r="AV122" s="224"/>
      <c r="AW122" s="224"/>
      <c r="AX122" s="224"/>
      <c r="AY122" s="228" t="s">
        <v>364</v>
      </c>
      <c r="AZ122" s="224"/>
      <c r="BA122" s="224"/>
      <c r="BB122" s="224"/>
      <c r="BC122" s="224"/>
      <c r="BD122" s="224"/>
      <c r="BE122" s="229">
        <f t="shared" si="0"/>
        <v>0</v>
      </c>
      <c r="BF122" s="229">
        <f t="shared" si="1"/>
        <v>0</v>
      </c>
      <c r="BG122" s="229">
        <f t="shared" si="2"/>
        <v>0</v>
      </c>
      <c r="BH122" s="229">
        <f t="shared" si="3"/>
        <v>0</v>
      </c>
      <c r="BI122" s="229">
        <f t="shared" si="4"/>
        <v>0</v>
      </c>
      <c r="BJ122" s="228" t="s">
        <v>26</v>
      </c>
      <c r="BK122" s="224"/>
      <c r="BL122" s="224"/>
      <c r="BM122" s="224"/>
    </row>
    <row r="123" spans="2:65" s="195" customFormat="1" ht="18" customHeight="1">
      <c r="B123" s="55"/>
      <c r="C123" s="224"/>
      <c r="D123" s="225" t="s">
        <v>369</v>
      </c>
      <c r="E123" s="224"/>
      <c r="F123" s="224"/>
      <c r="G123" s="224"/>
      <c r="H123" s="224"/>
      <c r="I123" s="224"/>
      <c r="J123" s="226">
        <f>ROUND(J30*T123,2)</f>
        <v>0</v>
      </c>
      <c r="K123" s="224"/>
      <c r="L123" s="55"/>
      <c r="M123" s="224"/>
      <c r="N123" s="227" t="s">
        <v>56</v>
      </c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  <c r="AJ123" s="224"/>
      <c r="AK123" s="224"/>
      <c r="AL123" s="224"/>
      <c r="AM123" s="224"/>
      <c r="AN123" s="224"/>
      <c r="AO123" s="224"/>
      <c r="AP123" s="224"/>
      <c r="AQ123" s="224"/>
      <c r="AR123" s="224"/>
      <c r="AS123" s="224"/>
      <c r="AT123" s="224"/>
      <c r="AU123" s="224"/>
      <c r="AV123" s="224"/>
      <c r="AW123" s="224"/>
      <c r="AX123" s="224"/>
      <c r="AY123" s="228" t="s">
        <v>370</v>
      </c>
      <c r="AZ123" s="224"/>
      <c r="BA123" s="224"/>
      <c r="BB123" s="224"/>
      <c r="BC123" s="224"/>
      <c r="BD123" s="224"/>
      <c r="BE123" s="229">
        <f t="shared" si="0"/>
        <v>0</v>
      </c>
      <c r="BF123" s="229">
        <f t="shared" si="1"/>
        <v>0</v>
      </c>
      <c r="BG123" s="229">
        <f t="shared" si="2"/>
        <v>0</v>
      </c>
      <c r="BH123" s="229">
        <f t="shared" si="3"/>
        <v>0</v>
      </c>
      <c r="BI123" s="229">
        <f t="shared" si="4"/>
        <v>0</v>
      </c>
      <c r="BJ123" s="228" t="s">
        <v>26</v>
      </c>
      <c r="BK123" s="224"/>
      <c r="BL123" s="224"/>
      <c r="BM123" s="224"/>
    </row>
    <row r="124" spans="2:65" s="195" customFormat="1">
      <c r="B124" s="42"/>
      <c r="L124" s="42"/>
    </row>
    <row r="125" spans="2:65" s="195" customFormat="1" ht="29.25" customHeight="1">
      <c r="B125" s="42"/>
      <c r="C125" s="158" t="s">
        <v>75</v>
      </c>
      <c r="D125" s="46"/>
      <c r="E125" s="46"/>
      <c r="F125" s="46"/>
      <c r="G125" s="46"/>
      <c r="H125" s="46"/>
      <c r="I125" s="46"/>
      <c r="J125" s="157">
        <f>ROUND(J96+J117,2)</f>
        <v>0</v>
      </c>
      <c r="K125" s="46"/>
      <c r="L125" s="42"/>
    </row>
    <row r="126" spans="2:65" s="195" customFormat="1" ht="6.95" customHeight="1">
      <c r="B126" s="51"/>
      <c r="C126" s="52"/>
      <c r="D126" s="52"/>
      <c r="E126" s="52"/>
      <c r="F126" s="52"/>
      <c r="G126" s="52"/>
      <c r="H126" s="52"/>
      <c r="I126" s="52"/>
      <c r="J126" s="52"/>
      <c r="K126" s="52"/>
      <c r="L126" s="42"/>
    </row>
    <row r="130" spans="2:63" s="195" customFormat="1" ht="6.95" customHeight="1">
      <c r="B130" s="53"/>
      <c r="C130" s="54"/>
      <c r="D130" s="54"/>
      <c r="E130" s="54"/>
      <c r="F130" s="54"/>
      <c r="G130" s="54"/>
      <c r="H130" s="54"/>
      <c r="I130" s="54"/>
      <c r="J130" s="54"/>
      <c r="K130" s="54"/>
      <c r="L130" s="42"/>
    </row>
    <row r="131" spans="2:63" s="195" customFormat="1" ht="24.95" customHeight="1">
      <c r="B131" s="42"/>
      <c r="C131" s="156" t="s">
        <v>22</v>
      </c>
      <c r="L131" s="42"/>
    </row>
    <row r="132" spans="2:63" s="195" customFormat="1" ht="6.95" customHeight="1">
      <c r="B132" s="42"/>
      <c r="L132" s="42"/>
    </row>
    <row r="133" spans="2:63" s="195" customFormat="1" ht="12" customHeight="1">
      <c r="B133" s="42"/>
      <c r="C133" s="154" t="s">
        <v>33</v>
      </c>
      <c r="L133" s="42"/>
    </row>
    <row r="134" spans="2:63" s="195" customFormat="1" ht="26.25" customHeight="1">
      <c r="B134" s="42"/>
      <c r="E134" s="374" t="str">
        <f>E7</f>
        <v>NADSTAVBA POLYFUNKČNÉHO OBJEKTU, Farského ul. 3266, Bratislava</v>
      </c>
      <c r="F134" s="375"/>
      <c r="G134" s="375"/>
      <c r="H134" s="375"/>
      <c r="L134" s="42"/>
    </row>
    <row r="135" spans="2:63" s="195" customFormat="1" ht="12" customHeight="1">
      <c r="B135" s="42"/>
      <c r="C135" s="154" t="s">
        <v>255</v>
      </c>
      <c r="L135" s="42"/>
    </row>
    <row r="136" spans="2:63" s="195" customFormat="1" ht="16.5" customHeight="1">
      <c r="B136" s="42"/>
      <c r="E136" s="377" t="str">
        <f>E9</f>
        <v>01 - Športová časť</v>
      </c>
      <c r="F136" s="378"/>
      <c r="G136" s="378"/>
      <c r="H136" s="378"/>
      <c r="L136" s="42"/>
    </row>
    <row r="137" spans="2:63" s="195" customFormat="1" ht="6.95" customHeight="1">
      <c r="B137" s="42"/>
      <c r="L137" s="42"/>
    </row>
    <row r="138" spans="2:63" s="195" customFormat="1" ht="12" customHeight="1">
      <c r="B138" s="42"/>
      <c r="C138" s="154" t="s">
        <v>42</v>
      </c>
      <c r="F138" s="197" t="str">
        <f>F12</f>
        <v>Bratislava</v>
      </c>
      <c r="I138" s="154" t="s">
        <v>32</v>
      </c>
      <c r="J138" s="155" t="str">
        <f>IF(J12="","",J12)</f>
        <v/>
      </c>
      <c r="L138" s="42"/>
    </row>
    <row r="139" spans="2:63" s="195" customFormat="1" ht="6.95" customHeight="1">
      <c r="B139" s="42"/>
      <c r="L139" s="42"/>
    </row>
    <row r="140" spans="2:63" s="195" customFormat="1" ht="15.2" customHeight="1">
      <c r="B140" s="42"/>
      <c r="C140" s="154" t="s">
        <v>43</v>
      </c>
      <c r="F140" s="197" t="str">
        <f>E15</f>
        <v>SPORTWELL</v>
      </c>
      <c r="I140" s="154" t="s">
        <v>47</v>
      </c>
      <c r="J140" s="198"/>
      <c r="L140" s="42"/>
    </row>
    <row r="141" spans="2:63" s="195" customFormat="1" ht="15.2" customHeight="1">
      <c r="B141" s="42"/>
      <c r="C141" s="154" t="s">
        <v>46</v>
      </c>
      <c r="F141" s="197" t="str">
        <f>IF(E18="","",E18)</f>
        <v>Vyplň údaj</v>
      </c>
      <c r="I141" s="154" t="s">
        <v>48</v>
      </c>
      <c r="J141" s="198"/>
      <c r="L141" s="42"/>
    </row>
    <row r="142" spans="2:63" s="195" customFormat="1" ht="10.35" customHeight="1">
      <c r="B142" s="42"/>
      <c r="L142" s="42"/>
    </row>
    <row r="143" spans="2:63" s="56" customFormat="1" ht="29.25" customHeight="1">
      <c r="B143" s="57"/>
      <c r="C143" s="153" t="s">
        <v>76</v>
      </c>
      <c r="D143" s="152" t="s">
        <v>5</v>
      </c>
      <c r="E143" s="152" t="s">
        <v>3</v>
      </c>
      <c r="F143" s="152" t="s">
        <v>23</v>
      </c>
      <c r="G143" s="152" t="s">
        <v>24</v>
      </c>
      <c r="H143" s="152" t="s">
        <v>4</v>
      </c>
      <c r="I143" s="152" t="s">
        <v>77</v>
      </c>
      <c r="J143" s="151" t="s">
        <v>70</v>
      </c>
      <c r="K143" s="150" t="s">
        <v>78</v>
      </c>
      <c r="L143" s="57"/>
      <c r="M143" s="149" t="s">
        <v>40</v>
      </c>
      <c r="N143" s="148" t="s">
        <v>1</v>
      </c>
      <c r="O143" s="148" t="s">
        <v>79</v>
      </c>
      <c r="P143" s="148" t="s">
        <v>80</v>
      </c>
      <c r="Q143" s="148" t="s">
        <v>81</v>
      </c>
      <c r="R143" s="148" t="s">
        <v>82</v>
      </c>
      <c r="S143" s="148" t="s">
        <v>83</v>
      </c>
      <c r="T143" s="147" t="s">
        <v>84</v>
      </c>
    </row>
    <row r="144" spans="2:63" s="195" customFormat="1" ht="22.9" customHeight="1">
      <c r="B144" s="42"/>
      <c r="C144" s="146" t="s">
        <v>49</v>
      </c>
      <c r="J144" s="145">
        <f>BK144</f>
        <v>0</v>
      </c>
      <c r="L144" s="42"/>
      <c r="M144" s="58"/>
      <c r="N144" s="45"/>
      <c r="O144" s="45"/>
      <c r="P144" s="144">
        <f>P145+P281</f>
        <v>0</v>
      </c>
      <c r="Q144" s="45"/>
      <c r="R144" s="144">
        <f>R145+R281</f>
        <v>110.6147471694</v>
      </c>
      <c r="S144" s="45"/>
      <c r="T144" s="143">
        <f>T145+T281</f>
        <v>32.844809999999995</v>
      </c>
      <c r="AT144" s="38" t="s">
        <v>7</v>
      </c>
      <c r="AU144" s="38" t="s">
        <v>72</v>
      </c>
      <c r="BK144" s="142">
        <f>BK145+BK281</f>
        <v>0</v>
      </c>
    </row>
    <row r="145" spans="2:65" s="110" customFormat="1" ht="25.9" customHeight="1">
      <c r="B145" s="117"/>
      <c r="D145" s="112" t="s">
        <v>7</v>
      </c>
      <c r="E145" s="121" t="s">
        <v>277</v>
      </c>
      <c r="F145" s="121" t="s">
        <v>278</v>
      </c>
      <c r="I145" s="230"/>
      <c r="J145" s="120">
        <f>BK145</f>
        <v>0</v>
      </c>
      <c r="L145" s="117"/>
      <c r="M145" s="116"/>
      <c r="P145" s="115">
        <f>P146+P151+P155+P172+P234+P279</f>
        <v>0</v>
      </c>
      <c r="R145" s="115">
        <f>R146+R151+R155+R172+R234+R279</f>
        <v>86.237573100000006</v>
      </c>
      <c r="T145" s="114">
        <f>T146+T151+T155+T172+T234+T279</f>
        <v>32.844809999999995</v>
      </c>
      <c r="AR145" s="112" t="s">
        <v>25</v>
      </c>
      <c r="AT145" s="113" t="s">
        <v>7</v>
      </c>
      <c r="AU145" s="113" t="s">
        <v>35</v>
      </c>
      <c r="AY145" s="112" t="s">
        <v>85</v>
      </c>
      <c r="BK145" s="111">
        <f>BK146+BK151+BK155+BK172+BK234+BK279</f>
        <v>0</v>
      </c>
    </row>
    <row r="146" spans="2:65" s="110" customFormat="1" ht="22.9" customHeight="1">
      <c r="B146" s="117"/>
      <c r="D146" s="112" t="s">
        <v>7</v>
      </c>
      <c r="E146" s="119" t="s">
        <v>27</v>
      </c>
      <c r="F146" s="119" t="s">
        <v>281</v>
      </c>
      <c r="I146" s="230"/>
      <c r="J146" s="118">
        <f>BK146</f>
        <v>0</v>
      </c>
      <c r="L146" s="117"/>
      <c r="M146" s="116"/>
      <c r="P146" s="115">
        <f>SUM(P147:P150)</f>
        <v>0</v>
      </c>
      <c r="R146" s="115">
        <f>SUM(R147:R150)</f>
        <v>0.12787942500000002</v>
      </c>
      <c r="T146" s="114">
        <f>SUM(T147:T150)</f>
        <v>0</v>
      </c>
      <c r="AR146" s="112" t="s">
        <v>25</v>
      </c>
      <c r="AT146" s="113" t="s">
        <v>7</v>
      </c>
      <c r="AU146" s="113" t="s">
        <v>25</v>
      </c>
      <c r="AY146" s="112" t="s">
        <v>85</v>
      </c>
      <c r="BK146" s="111">
        <f>SUM(BK147:BK150)</f>
        <v>0</v>
      </c>
    </row>
    <row r="147" spans="2:65" s="195" customFormat="1" ht="33" customHeight="1">
      <c r="B147" s="55"/>
      <c r="C147" s="109" t="s">
        <v>25</v>
      </c>
      <c r="D147" s="109" t="s">
        <v>87</v>
      </c>
      <c r="E147" s="108" t="s">
        <v>371</v>
      </c>
      <c r="F147" s="107" t="s">
        <v>372</v>
      </c>
      <c r="G147" s="106" t="s">
        <v>10</v>
      </c>
      <c r="H147" s="105">
        <v>1.7250000000000001</v>
      </c>
      <c r="I147" s="231"/>
      <c r="J147" s="104">
        <f>ROUND(I147*H147,2)</f>
        <v>0</v>
      </c>
      <c r="K147" s="81"/>
      <c r="L147" s="42"/>
      <c r="M147" s="232" t="s">
        <v>40</v>
      </c>
      <c r="N147" s="124" t="s">
        <v>56</v>
      </c>
      <c r="P147" s="123">
        <f>O147*H147</f>
        <v>0</v>
      </c>
      <c r="Q147" s="123">
        <v>7.4133000000000004E-2</v>
      </c>
      <c r="R147" s="123">
        <f>Q147*H147</f>
        <v>0.12787942500000002</v>
      </c>
      <c r="S147" s="123">
        <v>0</v>
      </c>
      <c r="T147" s="122">
        <f>S147*H147</f>
        <v>0</v>
      </c>
      <c r="AR147" s="100" t="s">
        <v>28</v>
      </c>
      <c r="AT147" s="100" t="s">
        <v>87</v>
      </c>
      <c r="AU147" s="100" t="s">
        <v>26</v>
      </c>
      <c r="AY147" s="38" t="s">
        <v>85</v>
      </c>
      <c r="BE147" s="59">
        <f>IF(N147="základná",J147,0)</f>
        <v>0</v>
      </c>
      <c r="BF147" s="59">
        <f>IF(N147="znížená",J147,0)</f>
        <v>0</v>
      </c>
      <c r="BG147" s="59">
        <f>IF(N147="zákl. prenesená",J147,0)</f>
        <v>0</v>
      </c>
      <c r="BH147" s="59">
        <f>IF(N147="zníž. prenesená",J147,0)</f>
        <v>0</v>
      </c>
      <c r="BI147" s="59">
        <f>IF(N147="nulová",J147,0)</f>
        <v>0</v>
      </c>
      <c r="BJ147" s="38" t="s">
        <v>26</v>
      </c>
      <c r="BK147" s="59">
        <f>ROUND(I147*H147,2)</f>
        <v>0</v>
      </c>
      <c r="BL147" s="38" t="s">
        <v>28</v>
      </c>
      <c r="BM147" s="100" t="s">
        <v>373</v>
      </c>
    </row>
    <row r="148" spans="2:65" s="207" customFormat="1">
      <c r="B148" s="211"/>
      <c r="D148" s="134" t="s">
        <v>88</v>
      </c>
      <c r="E148" s="208" t="s">
        <v>40</v>
      </c>
      <c r="F148" s="212" t="s">
        <v>374</v>
      </c>
      <c r="H148" s="208" t="s">
        <v>40</v>
      </c>
      <c r="I148" s="233"/>
      <c r="L148" s="211"/>
      <c r="M148" s="210"/>
      <c r="T148" s="209"/>
      <c r="AT148" s="208" t="s">
        <v>88</v>
      </c>
      <c r="AU148" s="208" t="s">
        <v>26</v>
      </c>
      <c r="AV148" s="207" t="s">
        <v>25</v>
      </c>
      <c r="AW148" s="207" t="s">
        <v>279</v>
      </c>
      <c r="AX148" s="207" t="s">
        <v>35</v>
      </c>
      <c r="AY148" s="208" t="s">
        <v>85</v>
      </c>
    </row>
    <row r="149" spans="2:65" s="135" customFormat="1">
      <c r="B149" s="139"/>
      <c r="D149" s="134" t="s">
        <v>88</v>
      </c>
      <c r="E149" s="136" t="s">
        <v>40</v>
      </c>
      <c r="F149" s="141" t="s">
        <v>375</v>
      </c>
      <c r="H149" s="140">
        <v>1.7250000000000001</v>
      </c>
      <c r="I149" s="234"/>
      <c r="L149" s="139"/>
      <c r="M149" s="138"/>
      <c r="T149" s="137"/>
      <c r="AT149" s="136" t="s">
        <v>88</v>
      </c>
      <c r="AU149" s="136" t="s">
        <v>26</v>
      </c>
      <c r="AV149" s="135" t="s">
        <v>26</v>
      </c>
      <c r="AW149" s="135" t="s">
        <v>279</v>
      </c>
      <c r="AX149" s="135" t="s">
        <v>35</v>
      </c>
      <c r="AY149" s="136" t="s">
        <v>85</v>
      </c>
    </row>
    <row r="150" spans="2:65" s="199" customFormat="1">
      <c r="B150" s="204"/>
      <c r="D150" s="134" t="s">
        <v>88</v>
      </c>
      <c r="E150" s="200" t="s">
        <v>40</v>
      </c>
      <c r="F150" s="206" t="s">
        <v>280</v>
      </c>
      <c r="H150" s="205">
        <v>1.7250000000000001</v>
      </c>
      <c r="I150" s="235"/>
      <c r="L150" s="204"/>
      <c r="M150" s="214"/>
      <c r="T150" s="213"/>
      <c r="AT150" s="200" t="s">
        <v>88</v>
      </c>
      <c r="AU150" s="200" t="s">
        <v>26</v>
      </c>
      <c r="AV150" s="199" t="s">
        <v>28</v>
      </c>
      <c r="AW150" s="199" t="s">
        <v>279</v>
      </c>
      <c r="AX150" s="199" t="s">
        <v>25</v>
      </c>
      <c r="AY150" s="200" t="s">
        <v>85</v>
      </c>
    </row>
    <row r="151" spans="2:65" s="110" customFormat="1" ht="22.9" customHeight="1">
      <c r="B151" s="117"/>
      <c r="D151" s="112" t="s">
        <v>7</v>
      </c>
      <c r="E151" s="119" t="s">
        <v>28</v>
      </c>
      <c r="F151" s="119" t="s">
        <v>282</v>
      </c>
      <c r="I151" s="230"/>
      <c r="J151" s="118">
        <f>BK151</f>
        <v>0</v>
      </c>
      <c r="L151" s="117"/>
      <c r="M151" s="116"/>
      <c r="P151" s="115">
        <f>SUM(P152:P154)</f>
        <v>0</v>
      </c>
      <c r="R151" s="115">
        <f>SUM(R152:R154)</f>
        <v>1.7144700000000002</v>
      </c>
      <c r="T151" s="114">
        <f>SUM(T152:T154)</f>
        <v>0</v>
      </c>
      <c r="AR151" s="112" t="s">
        <v>25</v>
      </c>
      <c r="AT151" s="113" t="s">
        <v>7</v>
      </c>
      <c r="AU151" s="113" t="s">
        <v>25</v>
      </c>
      <c r="AY151" s="112" t="s">
        <v>85</v>
      </c>
      <c r="BK151" s="111">
        <f>SUM(BK152:BK154)</f>
        <v>0</v>
      </c>
    </row>
    <row r="152" spans="2:65" s="195" customFormat="1" ht="37.9" customHeight="1">
      <c r="B152" s="55"/>
      <c r="C152" s="109" t="s">
        <v>26</v>
      </c>
      <c r="D152" s="109" t="s">
        <v>87</v>
      </c>
      <c r="E152" s="108" t="s">
        <v>376</v>
      </c>
      <c r="F152" s="107" t="s">
        <v>377</v>
      </c>
      <c r="G152" s="106" t="s">
        <v>8</v>
      </c>
      <c r="H152" s="105">
        <v>0.75</v>
      </c>
      <c r="I152" s="231"/>
      <c r="J152" s="104">
        <f>ROUND(I152*H152,2)</f>
        <v>0</v>
      </c>
      <c r="K152" s="81"/>
      <c r="L152" s="42"/>
      <c r="M152" s="232" t="s">
        <v>40</v>
      </c>
      <c r="N152" s="124" t="s">
        <v>56</v>
      </c>
      <c r="P152" s="123">
        <f>O152*H152</f>
        <v>0</v>
      </c>
      <c r="Q152" s="123">
        <v>2.2859600000000002</v>
      </c>
      <c r="R152" s="123">
        <f>Q152*H152</f>
        <v>1.7144700000000002</v>
      </c>
      <c r="S152" s="123">
        <v>0</v>
      </c>
      <c r="T152" s="122">
        <f>S152*H152</f>
        <v>0</v>
      </c>
      <c r="AR152" s="100" t="s">
        <v>28</v>
      </c>
      <c r="AT152" s="100" t="s">
        <v>87</v>
      </c>
      <c r="AU152" s="100" t="s">
        <v>26</v>
      </c>
      <c r="AY152" s="38" t="s">
        <v>85</v>
      </c>
      <c r="BE152" s="59">
        <f>IF(N152="základná",J152,0)</f>
        <v>0</v>
      </c>
      <c r="BF152" s="59">
        <f>IF(N152="znížená",J152,0)</f>
        <v>0</v>
      </c>
      <c r="BG152" s="59">
        <f>IF(N152="zákl. prenesená",J152,0)</f>
        <v>0</v>
      </c>
      <c r="BH152" s="59">
        <f>IF(N152="zníž. prenesená",J152,0)</f>
        <v>0</v>
      </c>
      <c r="BI152" s="59">
        <f>IF(N152="nulová",J152,0)</f>
        <v>0</v>
      </c>
      <c r="BJ152" s="38" t="s">
        <v>26</v>
      </c>
      <c r="BK152" s="59">
        <f>ROUND(I152*H152,2)</f>
        <v>0</v>
      </c>
      <c r="BL152" s="38" t="s">
        <v>28</v>
      </c>
      <c r="BM152" s="100" t="s">
        <v>378</v>
      </c>
    </row>
    <row r="153" spans="2:65" s="135" customFormat="1">
      <c r="B153" s="139"/>
      <c r="D153" s="134" t="s">
        <v>88</v>
      </c>
      <c r="E153" s="136" t="s">
        <v>40</v>
      </c>
      <c r="F153" s="141" t="s">
        <v>379</v>
      </c>
      <c r="H153" s="140">
        <v>0.75</v>
      </c>
      <c r="I153" s="234"/>
      <c r="L153" s="139"/>
      <c r="M153" s="138"/>
      <c r="T153" s="137"/>
      <c r="AT153" s="136" t="s">
        <v>88</v>
      </c>
      <c r="AU153" s="136" t="s">
        <v>26</v>
      </c>
      <c r="AV153" s="135" t="s">
        <v>26</v>
      </c>
      <c r="AW153" s="135" t="s">
        <v>279</v>
      </c>
      <c r="AX153" s="135" t="s">
        <v>35</v>
      </c>
      <c r="AY153" s="136" t="s">
        <v>85</v>
      </c>
    </row>
    <row r="154" spans="2:65" s="199" customFormat="1">
      <c r="B154" s="204"/>
      <c r="D154" s="134" t="s">
        <v>88</v>
      </c>
      <c r="E154" s="200" t="s">
        <v>40</v>
      </c>
      <c r="F154" s="206" t="s">
        <v>280</v>
      </c>
      <c r="H154" s="205">
        <v>0.75</v>
      </c>
      <c r="I154" s="235"/>
      <c r="L154" s="204"/>
      <c r="M154" s="214"/>
      <c r="T154" s="213"/>
      <c r="AT154" s="200" t="s">
        <v>88</v>
      </c>
      <c r="AU154" s="200" t="s">
        <v>26</v>
      </c>
      <c r="AV154" s="199" t="s">
        <v>28</v>
      </c>
      <c r="AW154" s="199" t="s">
        <v>279</v>
      </c>
      <c r="AX154" s="199" t="s">
        <v>25</v>
      </c>
      <c r="AY154" s="200" t="s">
        <v>85</v>
      </c>
    </row>
    <row r="155" spans="2:65" s="110" customFormat="1" ht="22.9" customHeight="1">
      <c r="B155" s="117"/>
      <c r="D155" s="112" t="s">
        <v>7</v>
      </c>
      <c r="E155" s="119" t="s">
        <v>29</v>
      </c>
      <c r="F155" s="119" t="s">
        <v>283</v>
      </c>
      <c r="I155" s="230"/>
      <c r="J155" s="118">
        <f>BK155</f>
        <v>0</v>
      </c>
      <c r="L155" s="117"/>
      <c r="M155" s="116"/>
      <c r="P155" s="115">
        <f>SUM(P156:P171)</f>
        <v>0</v>
      </c>
      <c r="R155" s="115">
        <f>SUM(R156:R171)</f>
        <v>0.68004000000000009</v>
      </c>
      <c r="T155" s="114">
        <f>SUM(T156:T171)</f>
        <v>0</v>
      </c>
      <c r="AR155" s="112" t="s">
        <v>25</v>
      </c>
      <c r="AT155" s="113" t="s">
        <v>7</v>
      </c>
      <c r="AU155" s="113" t="s">
        <v>25</v>
      </c>
      <c r="AY155" s="112" t="s">
        <v>85</v>
      </c>
      <c r="BK155" s="111">
        <f>SUM(BK156:BK171)</f>
        <v>0</v>
      </c>
    </row>
    <row r="156" spans="2:65" s="195" customFormat="1" ht="16.5" customHeight="1">
      <c r="B156" s="55"/>
      <c r="C156" s="109" t="s">
        <v>27</v>
      </c>
      <c r="D156" s="109" t="s">
        <v>87</v>
      </c>
      <c r="E156" s="108" t="s">
        <v>380</v>
      </c>
      <c r="F156" s="107" t="s">
        <v>381</v>
      </c>
      <c r="G156" s="106" t="s">
        <v>10</v>
      </c>
      <c r="H156" s="105">
        <v>312</v>
      </c>
      <c r="I156" s="231"/>
      <c r="J156" s="104">
        <f>ROUND(I156*H156,2)</f>
        <v>0</v>
      </c>
      <c r="K156" s="81"/>
      <c r="L156" s="42"/>
      <c r="M156" s="232" t="s">
        <v>40</v>
      </c>
      <c r="N156" s="124" t="s">
        <v>56</v>
      </c>
      <c r="P156" s="123">
        <f>O156*H156</f>
        <v>0</v>
      </c>
      <c r="Q156" s="123">
        <v>2.7E-4</v>
      </c>
      <c r="R156" s="123">
        <f>Q156*H156</f>
        <v>8.4239999999999995E-2</v>
      </c>
      <c r="S156" s="123">
        <v>0</v>
      </c>
      <c r="T156" s="122">
        <f>S156*H156</f>
        <v>0</v>
      </c>
      <c r="AR156" s="100" t="s">
        <v>28</v>
      </c>
      <c r="AT156" s="100" t="s">
        <v>87</v>
      </c>
      <c r="AU156" s="100" t="s">
        <v>26</v>
      </c>
      <c r="AY156" s="38" t="s">
        <v>85</v>
      </c>
      <c r="BE156" s="59">
        <f>IF(N156="základná",J156,0)</f>
        <v>0</v>
      </c>
      <c r="BF156" s="59">
        <f>IF(N156="znížená",J156,0)</f>
        <v>0</v>
      </c>
      <c r="BG156" s="59">
        <f>IF(N156="zákl. prenesená",J156,0)</f>
        <v>0</v>
      </c>
      <c r="BH156" s="59">
        <f>IF(N156="zníž. prenesená",J156,0)</f>
        <v>0</v>
      </c>
      <c r="BI156" s="59">
        <f>IF(N156="nulová",J156,0)</f>
        <v>0</v>
      </c>
      <c r="BJ156" s="38" t="s">
        <v>26</v>
      </c>
      <c r="BK156" s="59">
        <f>ROUND(I156*H156,2)</f>
        <v>0</v>
      </c>
      <c r="BL156" s="38" t="s">
        <v>28</v>
      </c>
      <c r="BM156" s="100" t="s">
        <v>382</v>
      </c>
    </row>
    <row r="157" spans="2:65" s="135" customFormat="1">
      <c r="B157" s="139"/>
      <c r="D157" s="134" t="s">
        <v>88</v>
      </c>
      <c r="E157" s="136" t="s">
        <v>40</v>
      </c>
      <c r="F157" s="141" t="s">
        <v>383</v>
      </c>
      <c r="H157" s="140">
        <v>312</v>
      </c>
      <c r="I157" s="234"/>
      <c r="L157" s="139"/>
      <c r="M157" s="138"/>
      <c r="T157" s="137"/>
      <c r="AT157" s="136" t="s">
        <v>88</v>
      </c>
      <c r="AU157" s="136" t="s">
        <v>26</v>
      </c>
      <c r="AV157" s="135" t="s">
        <v>26</v>
      </c>
      <c r="AW157" s="135" t="s">
        <v>279</v>
      </c>
      <c r="AX157" s="135" t="s">
        <v>35</v>
      </c>
      <c r="AY157" s="136" t="s">
        <v>85</v>
      </c>
    </row>
    <row r="158" spans="2:65" s="199" customFormat="1">
      <c r="B158" s="204"/>
      <c r="D158" s="134" t="s">
        <v>88</v>
      </c>
      <c r="E158" s="200" t="s">
        <v>40</v>
      </c>
      <c r="F158" s="206" t="s">
        <v>280</v>
      </c>
      <c r="H158" s="205">
        <v>312</v>
      </c>
      <c r="I158" s="235"/>
      <c r="L158" s="204"/>
      <c r="M158" s="214"/>
      <c r="T158" s="213"/>
      <c r="AT158" s="200" t="s">
        <v>88</v>
      </c>
      <c r="AU158" s="200" t="s">
        <v>26</v>
      </c>
      <c r="AV158" s="199" t="s">
        <v>28</v>
      </c>
      <c r="AW158" s="199" t="s">
        <v>279</v>
      </c>
      <c r="AX158" s="199" t="s">
        <v>25</v>
      </c>
      <c r="AY158" s="200" t="s">
        <v>85</v>
      </c>
    </row>
    <row r="159" spans="2:65" s="195" customFormat="1" ht="37.9" customHeight="1">
      <c r="B159" s="55"/>
      <c r="C159" s="133" t="s">
        <v>28</v>
      </c>
      <c r="D159" s="133" t="s">
        <v>126</v>
      </c>
      <c r="E159" s="132" t="s">
        <v>384</v>
      </c>
      <c r="F159" s="131" t="s">
        <v>385</v>
      </c>
      <c r="G159" s="130" t="s">
        <v>10</v>
      </c>
      <c r="H159" s="129">
        <v>72</v>
      </c>
      <c r="I159" s="236"/>
      <c r="J159" s="128">
        <f t="shared" ref="J159:J171" si="5">ROUND(I159*H159,2)</f>
        <v>0</v>
      </c>
      <c r="K159" s="127"/>
      <c r="L159" s="126"/>
      <c r="M159" s="237" t="s">
        <v>40</v>
      </c>
      <c r="N159" s="125" t="s">
        <v>56</v>
      </c>
      <c r="P159" s="123">
        <f t="shared" ref="P159:P171" si="6">O159*H159</f>
        <v>0</v>
      </c>
      <c r="Q159" s="123">
        <v>1.8E-3</v>
      </c>
      <c r="R159" s="123">
        <f t="shared" ref="R159:R171" si="7">Q159*H159</f>
        <v>0.12959999999999999</v>
      </c>
      <c r="S159" s="123">
        <v>0</v>
      </c>
      <c r="T159" s="122">
        <f t="shared" ref="T159:T171" si="8">S159*H159</f>
        <v>0</v>
      </c>
      <c r="AR159" s="100" t="s">
        <v>91</v>
      </c>
      <c r="AT159" s="100" t="s">
        <v>126</v>
      </c>
      <c r="AU159" s="100" t="s">
        <v>26</v>
      </c>
      <c r="AY159" s="38" t="s">
        <v>85</v>
      </c>
      <c r="BE159" s="59">
        <f t="shared" ref="BE159:BE171" si="9">IF(N159="základná",J159,0)</f>
        <v>0</v>
      </c>
      <c r="BF159" s="59">
        <f t="shared" ref="BF159:BF171" si="10">IF(N159="znížená",J159,0)</f>
        <v>0</v>
      </c>
      <c r="BG159" s="59">
        <f t="shared" ref="BG159:BG171" si="11">IF(N159="zákl. prenesená",J159,0)</f>
        <v>0</v>
      </c>
      <c r="BH159" s="59">
        <f t="shared" ref="BH159:BH171" si="12">IF(N159="zníž. prenesená",J159,0)</f>
        <v>0</v>
      </c>
      <c r="BI159" s="59">
        <f t="shared" ref="BI159:BI171" si="13">IF(N159="nulová",J159,0)</f>
        <v>0</v>
      </c>
      <c r="BJ159" s="38" t="s">
        <v>26</v>
      </c>
      <c r="BK159" s="59">
        <f t="shared" ref="BK159:BK171" si="14">ROUND(I159*H159,2)</f>
        <v>0</v>
      </c>
      <c r="BL159" s="38" t="s">
        <v>28</v>
      </c>
      <c r="BM159" s="100" t="s">
        <v>386</v>
      </c>
    </row>
    <row r="160" spans="2:65" s="195" customFormat="1" ht="24.2" customHeight="1">
      <c r="B160" s="55"/>
      <c r="C160" s="133" t="s">
        <v>29</v>
      </c>
      <c r="D160" s="133" t="s">
        <v>126</v>
      </c>
      <c r="E160" s="132" t="s">
        <v>387</v>
      </c>
      <c r="F160" s="131" t="s">
        <v>388</v>
      </c>
      <c r="G160" s="130" t="s">
        <v>263</v>
      </c>
      <c r="H160" s="129">
        <v>2</v>
      </c>
      <c r="I160" s="236"/>
      <c r="J160" s="128">
        <f t="shared" si="5"/>
        <v>0</v>
      </c>
      <c r="K160" s="127"/>
      <c r="L160" s="126"/>
      <c r="M160" s="237" t="s">
        <v>40</v>
      </c>
      <c r="N160" s="125" t="s">
        <v>56</v>
      </c>
      <c r="P160" s="123">
        <f t="shared" si="6"/>
        <v>0</v>
      </c>
      <c r="Q160" s="123">
        <v>1.8E-3</v>
      </c>
      <c r="R160" s="123">
        <f t="shared" si="7"/>
        <v>3.5999999999999999E-3</v>
      </c>
      <c r="S160" s="123">
        <v>0</v>
      </c>
      <c r="T160" s="122">
        <f t="shared" si="8"/>
        <v>0</v>
      </c>
      <c r="AR160" s="100" t="s">
        <v>91</v>
      </c>
      <c r="AT160" s="100" t="s">
        <v>126</v>
      </c>
      <c r="AU160" s="100" t="s">
        <v>26</v>
      </c>
      <c r="AY160" s="38" t="s">
        <v>85</v>
      </c>
      <c r="BE160" s="59">
        <f t="shared" si="9"/>
        <v>0</v>
      </c>
      <c r="BF160" s="59">
        <f t="shared" si="10"/>
        <v>0</v>
      </c>
      <c r="BG160" s="59">
        <f t="shared" si="11"/>
        <v>0</v>
      </c>
      <c r="BH160" s="59">
        <f t="shared" si="12"/>
        <v>0</v>
      </c>
      <c r="BI160" s="59">
        <f t="shared" si="13"/>
        <v>0</v>
      </c>
      <c r="BJ160" s="38" t="s">
        <v>26</v>
      </c>
      <c r="BK160" s="59">
        <f t="shared" si="14"/>
        <v>0</v>
      </c>
      <c r="BL160" s="38" t="s">
        <v>28</v>
      </c>
      <c r="BM160" s="100" t="s">
        <v>389</v>
      </c>
    </row>
    <row r="161" spans="2:65" s="195" customFormat="1" ht="33" customHeight="1">
      <c r="B161" s="55"/>
      <c r="C161" s="133" t="s">
        <v>30</v>
      </c>
      <c r="D161" s="133" t="s">
        <v>126</v>
      </c>
      <c r="E161" s="132" t="s">
        <v>390</v>
      </c>
      <c r="F161" s="131" t="s">
        <v>391</v>
      </c>
      <c r="G161" s="130" t="s">
        <v>10</v>
      </c>
      <c r="H161" s="129">
        <v>36</v>
      </c>
      <c r="I161" s="236"/>
      <c r="J161" s="128">
        <f t="shared" si="5"/>
        <v>0</v>
      </c>
      <c r="K161" s="127"/>
      <c r="L161" s="126"/>
      <c r="M161" s="237" t="s">
        <v>40</v>
      </c>
      <c r="N161" s="125" t="s">
        <v>56</v>
      </c>
      <c r="P161" s="123">
        <f t="shared" si="6"/>
        <v>0</v>
      </c>
      <c r="Q161" s="123">
        <v>1.8E-3</v>
      </c>
      <c r="R161" s="123">
        <f t="shared" si="7"/>
        <v>6.4799999999999996E-2</v>
      </c>
      <c r="S161" s="123">
        <v>0</v>
      </c>
      <c r="T161" s="122">
        <f t="shared" si="8"/>
        <v>0</v>
      </c>
      <c r="AR161" s="100" t="s">
        <v>91</v>
      </c>
      <c r="AT161" s="100" t="s">
        <v>126</v>
      </c>
      <c r="AU161" s="100" t="s">
        <v>26</v>
      </c>
      <c r="AY161" s="38" t="s">
        <v>85</v>
      </c>
      <c r="BE161" s="59">
        <f t="shared" si="9"/>
        <v>0</v>
      </c>
      <c r="BF161" s="59">
        <f t="shared" si="10"/>
        <v>0</v>
      </c>
      <c r="BG161" s="59">
        <f t="shared" si="11"/>
        <v>0</v>
      </c>
      <c r="BH161" s="59">
        <f t="shared" si="12"/>
        <v>0</v>
      </c>
      <c r="BI161" s="59">
        <f t="shared" si="13"/>
        <v>0</v>
      </c>
      <c r="BJ161" s="38" t="s">
        <v>26</v>
      </c>
      <c r="BK161" s="59">
        <f t="shared" si="14"/>
        <v>0</v>
      </c>
      <c r="BL161" s="38" t="s">
        <v>28</v>
      </c>
      <c r="BM161" s="100" t="s">
        <v>392</v>
      </c>
    </row>
    <row r="162" spans="2:65" s="195" customFormat="1" ht="24.2" customHeight="1">
      <c r="B162" s="55"/>
      <c r="C162" s="133" t="s">
        <v>31</v>
      </c>
      <c r="D162" s="133" t="s">
        <v>126</v>
      </c>
      <c r="E162" s="132" t="s">
        <v>393</v>
      </c>
      <c r="F162" s="131" t="s">
        <v>394</v>
      </c>
      <c r="G162" s="130" t="s">
        <v>263</v>
      </c>
      <c r="H162" s="129">
        <v>1</v>
      </c>
      <c r="I162" s="236"/>
      <c r="J162" s="128">
        <f t="shared" si="5"/>
        <v>0</v>
      </c>
      <c r="K162" s="127"/>
      <c r="L162" s="126"/>
      <c r="M162" s="237" t="s">
        <v>40</v>
      </c>
      <c r="N162" s="125" t="s">
        <v>56</v>
      </c>
      <c r="P162" s="123">
        <f t="shared" si="6"/>
        <v>0</v>
      </c>
      <c r="Q162" s="123">
        <v>1.8E-3</v>
      </c>
      <c r="R162" s="123">
        <f t="shared" si="7"/>
        <v>1.8E-3</v>
      </c>
      <c r="S162" s="123">
        <v>0</v>
      </c>
      <c r="T162" s="122">
        <f t="shared" si="8"/>
        <v>0</v>
      </c>
      <c r="AR162" s="100" t="s">
        <v>91</v>
      </c>
      <c r="AT162" s="100" t="s">
        <v>126</v>
      </c>
      <c r="AU162" s="100" t="s">
        <v>26</v>
      </c>
      <c r="AY162" s="38" t="s">
        <v>85</v>
      </c>
      <c r="BE162" s="59">
        <f t="shared" si="9"/>
        <v>0</v>
      </c>
      <c r="BF162" s="59">
        <f t="shared" si="10"/>
        <v>0</v>
      </c>
      <c r="BG162" s="59">
        <f t="shared" si="11"/>
        <v>0</v>
      </c>
      <c r="BH162" s="59">
        <f t="shared" si="12"/>
        <v>0</v>
      </c>
      <c r="BI162" s="59">
        <f t="shared" si="13"/>
        <v>0</v>
      </c>
      <c r="BJ162" s="38" t="s">
        <v>26</v>
      </c>
      <c r="BK162" s="59">
        <f t="shared" si="14"/>
        <v>0</v>
      </c>
      <c r="BL162" s="38" t="s">
        <v>28</v>
      </c>
      <c r="BM162" s="100" t="s">
        <v>395</v>
      </c>
    </row>
    <row r="163" spans="2:65" s="195" customFormat="1" ht="24.2" customHeight="1">
      <c r="B163" s="55"/>
      <c r="C163" s="133" t="s">
        <v>91</v>
      </c>
      <c r="D163" s="133" t="s">
        <v>126</v>
      </c>
      <c r="E163" s="132" t="s">
        <v>396</v>
      </c>
      <c r="F163" s="131" t="s">
        <v>397</v>
      </c>
      <c r="G163" s="130" t="s">
        <v>10</v>
      </c>
      <c r="H163" s="129">
        <v>28</v>
      </c>
      <c r="I163" s="236"/>
      <c r="J163" s="128">
        <f t="shared" si="5"/>
        <v>0</v>
      </c>
      <c r="K163" s="127"/>
      <c r="L163" s="126"/>
      <c r="M163" s="237" t="s">
        <v>40</v>
      </c>
      <c r="N163" s="125" t="s">
        <v>56</v>
      </c>
      <c r="P163" s="123">
        <f t="shared" si="6"/>
        <v>0</v>
      </c>
      <c r="Q163" s="123">
        <v>1.8E-3</v>
      </c>
      <c r="R163" s="123">
        <f t="shared" si="7"/>
        <v>5.04E-2</v>
      </c>
      <c r="S163" s="123">
        <v>0</v>
      </c>
      <c r="T163" s="122">
        <f t="shared" si="8"/>
        <v>0</v>
      </c>
      <c r="AR163" s="100" t="s">
        <v>91</v>
      </c>
      <c r="AT163" s="100" t="s">
        <v>126</v>
      </c>
      <c r="AU163" s="100" t="s">
        <v>26</v>
      </c>
      <c r="AY163" s="38" t="s">
        <v>85</v>
      </c>
      <c r="BE163" s="59">
        <f t="shared" si="9"/>
        <v>0</v>
      </c>
      <c r="BF163" s="59">
        <f t="shared" si="10"/>
        <v>0</v>
      </c>
      <c r="BG163" s="59">
        <f t="shared" si="11"/>
        <v>0</v>
      </c>
      <c r="BH163" s="59">
        <f t="shared" si="12"/>
        <v>0</v>
      </c>
      <c r="BI163" s="59">
        <f t="shared" si="13"/>
        <v>0</v>
      </c>
      <c r="BJ163" s="38" t="s">
        <v>26</v>
      </c>
      <c r="BK163" s="59">
        <f t="shared" si="14"/>
        <v>0</v>
      </c>
      <c r="BL163" s="38" t="s">
        <v>28</v>
      </c>
      <c r="BM163" s="100" t="s">
        <v>398</v>
      </c>
    </row>
    <row r="164" spans="2:65" s="195" customFormat="1" ht="24.2" customHeight="1">
      <c r="B164" s="55"/>
      <c r="C164" s="133" t="s">
        <v>92</v>
      </c>
      <c r="D164" s="133" t="s">
        <v>126</v>
      </c>
      <c r="E164" s="132" t="s">
        <v>399</v>
      </c>
      <c r="F164" s="131" t="s">
        <v>400</v>
      </c>
      <c r="G164" s="130" t="s">
        <v>10</v>
      </c>
      <c r="H164" s="129">
        <v>14</v>
      </c>
      <c r="I164" s="236"/>
      <c r="J164" s="128">
        <f t="shared" si="5"/>
        <v>0</v>
      </c>
      <c r="K164" s="127"/>
      <c r="L164" s="126"/>
      <c r="M164" s="237" t="s">
        <v>40</v>
      </c>
      <c r="N164" s="125" t="s">
        <v>56</v>
      </c>
      <c r="P164" s="123">
        <f t="shared" si="6"/>
        <v>0</v>
      </c>
      <c r="Q164" s="123">
        <v>1.8E-3</v>
      </c>
      <c r="R164" s="123">
        <f t="shared" si="7"/>
        <v>2.52E-2</v>
      </c>
      <c r="S164" s="123">
        <v>0</v>
      </c>
      <c r="T164" s="122">
        <f t="shared" si="8"/>
        <v>0</v>
      </c>
      <c r="AR164" s="100" t="s">
        <v>91</v>
      </c>
      <c r="AT164" s="100" t="s">
        <v>126</v>
      </c>
      <c r="AU164" s="100" t="s">
        <v>26</v>
      </c>
      <c r="AY164" s="38" t="s">
        <v>85</v>
      </c>
      <c r="BE164" s="59">
        <f t="shared" si="9"/>
        <v>0</v>
      </c>
      <c r="BF164" s="59">
        <f t="shared" si="10"/>
        <v>0</v>
      </c>
      <c r="BG164" s="59">
        <f t="shared" si="11"/>
        <v>0</v>
      </c>
      <c r="BH164" s="59">
        <f t="shared" si="12"/>
        <v>0</v>
      </c>
      <c r="BI164" s="59">
        <f t="shared" si="13"/>
        <v>0</v>
      </c>
      <c r="BJ164" s="38" t="s">
        <v>26</v>
      </c>
      <c r="BK164" s="59">
        <f t="shared" si="14"/>
        <v>0</v>
      </c>
      <c r="BL164" s="38" t="s">
        <v>28</v>
      </c>
      <c r="BM164" s="100" t="s">
        <v>401</v>
      </c>
    </row>
    <row r="165" spans="2:65" s="195" customFormat="1" ht="24.2" customHeight="1">
      <c r="B165" s="55"/>
      <c r="C165" s="133" t="s">
        <v>93</v>
      </c>
      <c r="D165" s="133" t="s">
        <v>126</v>
      </c>
      <c r="E165" s="132" t="s">
        <v>402</v>
      </c>
      <c r="F165" s="131" t="s">
        <v>403</v>
      </c>
      <c r="G165" s="130" t="s">
        <v>10</v>
      </c>
      <c r="H165" s="129">
        <v>84</v>
      </c>
      <c r="I165" s="236"/>
      <c r="J165" s="128">
        <f t="shared" si="5"/>
        <v>0</v>
      </c>
      <c r="K165" s="127"/>
      <c r="L165" s="126"/>
      <c r="M165" s="237" t="s">
        <v>40</v>
      </c>
      <c r="N165" s="125" t="s">
        <v>56</v>
      </c>
      <c r="P165" s="123">
        <f t="shared" si="6"/>
        <v>0</v>
      </c>
      <c r="Q165" s="123">
        <v>1.8E-3</v>
      </c>
      <c r="R165" s="123">
        <f t="shared" si="7"/>
        <v>0.1512</v>
      </c>
      <c r="S165" s="123">
        <v>0</v>
      </c>
      <c r="T165" s="122">
        <f t="shared" si="8"/>
        <v>0</v>
      </c>
      <c r="AR165" s="100" t="s">
        <v>91</v>
      </c>
      <c r="AT165" s="100" t="s">
        <v>126</v>
      </c>
      <c r="AU165" s="100" t="s">
        <v>26</v>
      </c>
      <c r="AY165" s="38" t="s">
        <v>85</v>
      </c>
      <c r="BE165" s="59">
        <f t="shared" si="9"/>
        <v>0</v>
      </c>
      <c r="BF165" s="59">
        <f t="shared" si="10"/>
        <v>0</v>
      </c>
      <c r="BG165" s="59">
        <f t="shared" si="11"/>
        <v>0</v>
      </c>
      <c r="BH165" s="59">
        <f t="shared" si="12"/>
        <v>0</v>
      </c>
      <c r="BI165" s="59">
        <f t="shared" si="13"/>
        <v>0</v>
      </c>
      <c r="BJ165" s="38" t="s">
        <v>26</v>
      </c>
      <c r="BK165" s="59">
        <f t="shared" si="14"/>
        <v>0</v>
      </c>
      <c r="BL165" s="38" t="s">
        <v>28</v>
      </c>
      <c r="BM165" s="100" t="s">
        <v>404</v>
      </c>
    </row>
    <row r="166" spans="2:65" s="195" customFormat="1" ht="24.2" customHeight="1">
      <c r="B166" s="55"/>
      <c r="C166" s="133" t="s">
        <v>106</v>
      </c>
      <c r="D166" s="133" t="s">
        <v>126</v>
      </c>
      <c r="E166" s="132" t="s">
        <v>405</v>
      </c>
      <c r="F166" s="131" t="s">
        <v>406</v>
      </c>
      <c r="G166" s="130" t="s">
        <v>263</v>
      </c>
      <c r="H166" s="129">
        <v>10</v>
      </c>
      <c r="I166" s="236"/>
      <c r="J166" s="128">
        <f t="shared" si="5"/>
        <v>0</v>
      </c>
      <c r="K166" s="127"/>
      <c r="L166" s="126"/>
      <c r="M166" s="237" t="s">
        <v>40</v>
      </c>
      <c r="N166" s="125" t="s">
        <v>56</v>
      </c>
      <c r="P166" s="123">
        <f t="shared" si="6"/>
        <v>0</v>
      </c>
      <c r="Q166" s="123">
        <v>1.8E-3</v>
      </c>
      <c r="R166" s="123">
        <f t="shared" si="7"/>
        <v>1.7999999999999999E-2</v>
      </c>
      <c r="S166" s="123">
        <v>0</v>
      </c>
      <c r="T166" s="122">
        <f t="shared" si="8"/>
        <v>0</v>
      </c>
      <c r="AR166" s="100" t="s">
        <v>91</v>
      </c>
      <c r="AT166" s="100" t="s">
        <v>126</v>
      </c>
      <c r="AU166" s="100" t="s">
        <v>26</v>
      </c>
      <c r="AY166" s="38" t="s">
        <v>85</v>
      </c>
      <c r="BE166" s="59">
        <f t="shared" si="9"/>
        <v>0</v>
      </c>
      <c r="BF166" s="59">
        <f t="shared" si="10"/>
        <v>0</v>
      </c>
      <c r="BG166" s="59">
        <f t="shared" si="11"/>
        <v>0</v>
      </c>
      <c r="BH166" s="59">
        <f t="shared" si="12"/>
        <v>0</v>
      </c>
      <c r="BI166" s="59">
        <f t="shared" si="13"/>
        <v>0</v>
      </c>
      <c r="BJ166" s="38" t="s">
        <v>26</v>
      </c>
      <c r="BK166" s="59">
        <f t="shared" si="14"/>
        <v>0</v>
      </c>
      <c r="BL166" s="38" t="s">
        <v>28</v>
      </c>
      <c r="BM166" s="100" t="s">
        <v>407</v>
      </c>
    </row>
    <row r="167" spans="2:65" s="195" customFormat="1" ht="24.2" customHeight="1">
      <c r="B167" s="55"/>
      <c r="C167" s="133" t="s">
        <v>107</v>
      </c>
      <c r="D167" s="133" t="s">
        <v>126</v>
      </c>
      <c r="E167" s="132" t="s">
        <v>408</v>
      </c>
      <c r="F167" s="131" t="s">
        <v>409</v>
      </c>
      <c r="G167" s="130" t="s">
        <v>263</v>
      </c>
      <c r="H167" s="129">
        <v>1</v>
      </c>
      <c r="I167" s="236"/>
      <c r="J167" s="128">
        <f t="shared" si="5"/>
        <v>0</v>
      </c>
      <c r="K167" s="127"/>
      <c r="L167" s="126"/>
      <c r="M167" s="237" t="s">
        <v>40</v>
      </c>
      <c r="N167" s="125" t="s">
        <v>56</v>
      </c>
      <c r="P167" s="123">
        <f t="shared" si="6"/>
        <v>0</v>
      </c>
      <c r="Q167" s="123">
        <v>1.8E-3</v>
      </c>
      <c r="R167" s="123">
        <f t="shared" si="7"/>
        <v>1.8E-3</v>
      </c>
      <c r="S167" s="123">
        <v>0</v>
      </c>
      <c r="T167" s="122">
        <f t="shared" si="8"/>
        <v>0</v>
      </c>
      <c r="AR167" s="100" t="s">
        <v>91</v>
      </c>
      <c r="AT167" s="100" t="s">
        <v>126</v>
      </c>
      <c r="AU167" s="100" t="s">
        <v>26</v>
      </c>
      <c r="AY167" s="38" t="s">
        <v>85</v>
      </c>
      <c r="BE167" s="59">
        <f t="shared" si="9"/>
        <v>0</v>
      </c>
      <c r="BF167" s="59">
        <f t="shared" si="10"/>
        <v>0</v>
      </c>
      <c r="BG167" s="59">
        <f t="shared" si="11"/>
        <v>0</v>
      </c>
      <c r="BH167" s="59">
        <f t="shared" si="12"/>
        <v>0</v>
      </c>
      <c r="BI167" s="59">
        <f t="shared" si="13"/>
        <v>0</v>
      </c>
      <c r="BJ167" s="38" t="s">
        <v>26</v>
      </c>
      <c r="BK167" s="59">
        <f t="shared" si="14"/>
        <v>0</v>
      </c>
      <c r="BL167" s="38" t="s">
        <v>28</v>
      </c>
      <c r="BM167" s="100" t="s">
        <v>410</v>
      </c>
    </row>
    <row r="168" spans="2:65" s="195" customFormat="1" ht="24.2" customHeight="1">
      <c r="B168" s="55"/>
      <c r="C168" s="133" t="s">
        <v>108</v>
      </c>
      <c r="D168" s="133" t="s">
        <v>126</v>
      </c>
      <c r="E168" s="132" t="s">
        <v>411</v>
      </c>
      <c r="F168" s="131" t="s">
        <v>412</v>
      </c>
      <c r="G168" s="130" t="s">
        <v>263</v>
      </c>
      <c r="H168" s="129">
        <v>2</v>
      </c>
      <c r="I168" s="236"/>
      <c r="J168" s="128">
        <f t="shared" si="5"/>
        <v>0</v>
      </c>
      <c r="K168" s="127"/>
      <c r="L168" s="126"/>
      <c r="M168" s="237" t="s">
        <v>40</v>
      </c>
      <c r="N168" s="125" t="s">
        <v>56</v>
      </c>
      <c r="P168" s="123">
        <f t="shared" si="6"/>
        <v>0</v>
      </c>
      <c r="Q168" s="123">
        <v>1.8E-3</v>
      </c>
      <c r="R168" s="123">
        <f t="shared" si="7"/>
        <v>3.5999999999999999E-3</v>
      </c>
      <c r="S168" s="123">
        <v>0</v>
      </c>
      <c r="T168" s="122">
        <f t="shared" si="8"/>
        <v>0</v>
      </c>
      <c r="AR168" s="100" t="s">
        <v>91</v>
      </c>
      <c r="AT168" s="100" t="s">
        <v>126</v>
      </c>
      <c r="AU168" s="100" t="s">
        <v>26</v>
      </c>
      <c r="AY168" s="38" t="s">
        <v>85</v>
      </c>
      <c r="BE168" s="59">
        <f t="shared" si="9"/>
        <v>0</v>
      </c>
      <c r="BF168" s="59">
        <f t="shared" si="10"/>
        <v>0</v>
      </c>
      <c r="BG168" s="59">
        <f t="shared" si="11"/>
        <v>0</v>
      </c>
      <c r="BH168" s="59">
        <f t="shared" si="12"/>
        <v>0</v>
      </c>
      <c r="BI168" s="59">
        <f t="shared" si="13"/>
        <v>0</v>
      </c>
      <c r="BJ168" s="38" t="s">
        <v>26</v>
      </c>
      <c r="BK168" s="59">
        <f t="shared" si="14"/>
        <v>0</v>
      </c>
      <c r="BL168" s="38" t="s">
        <v>28</v>
      </c>
      <c r="BM168" s="100" t="s">
        <v>413</v>
      </c>
    </row>
    <row r="169" spans="2:65" s="195" customFormat="1" ht="24.2" customHeight="1">
      <c r="B169" s="55"/>
      <c r="C169" s="133" t="s">
        <v>109</v>
      </c>
      <c r="D169" s="133" t="s">
        <v>126</v>
      </c>
      <c r="E169" s="132" t="s">
        <v>414</v>
      </c>
      <c r="F169" s="131" t="s">
        <v>415</v>
      </c>
      <c r="G169" s="130" t="s">
        <v>263</v>
      </c>
      <c r="H169" s="129">
        <v>2</v>
      </c>
      <c r="I169" s="236"/>
      <c r="J169" s="128">
        <f t="shared" si="5"/>
        <v>0</v>
      </c>
      <c r="K169" s="127"/>
      <c r="L169" s="126"/>
      <c r="M169" s="237" t="s">
        <v>40</v>
      </c>
      <c r="N169" s="125" t="s">
        <v>56</v>
      </c>
      <c r="P169" s="123">
        <f t="shared" si="6"/>
        <v>0</v>
      </c>
      <c r="Q169" s="123">
        <v>1.8E-3</v>
      </c>
      <c r="R169" s="123">
        <f t="shared" si="7"/>
        <v>3.5999999999999999E-3</v>
      </c>
      <c r="S169" s="123">
        <v>0</v>
      </c>
      <c r="T169" s="122">
        <f t="shared" si="8"/>
        <v>0</v>
      </c>
      <c r="AR169" s="100" t="s">
        <v>91</v>
      </c>
      <c r="AT169" s="100" t="s">
        <v>126</v>
      </c>
      <c r="AU169" s="100" t="s">
        <v>26</v>
      </c>
      <c r="AY169" s="38" t="s">
        <v>85</v>
      </c>
      <c r="BE169" s="59">
        <f t="shared" si="9"/>
        <v>0</v>
      </c>
      <c r="BF169" s="59">
        <f t="shared" si="10"/>
        <v>0</v>
      </c>
      <c r="BG169" s="59">
        <f t="shared" si="11"/>
        <v>0</v>
      </c>
      <c r="BH169" s="59">
        <f t="shared" si="12"/>
        <v>0</v>
      </c>
      <c r="BI169" s="59">
        <f t="shared" si="13"/>
        <v>0</v>
      </c>
      <c r="BJ169" s="38" t="s">
        <v>26</v>
      </c>
      <c r="BK169" s="59">
        <f t="shared" si="14"/>
        <v>0</v>
      </c>
      <c r="BL169" s="38" t="s">
        <v>28</v>
      </c>
      <c r="BM169" s="100" t="s">
        <v>416</v>
      </c>
    </row>
    <row r="170" spans="2:65" s="195" customFormat="1" ht="24.2" customHeight="1">
      <c r="B170" s="55"/>
      <c r="C170" s="133" t="s">
        <v>103</v>
      </c>
      <c r="D170" s="133" t="s">
        <v>126</v>
      </c>
      <c r="E170" s="132" t="s">
        <v>417</v>
      </c>
      <c r="F170" s="131" t="s">
        <v>418</v>
      </c>
      <c r="G170" s="130" t="s">
        <v>10</v>
      </c>
      <c r="H170" s="129">
        <v>78</v>
      </c>
      <c r="I170" s="236"/>
      <c r="J170" s="128">
        <f t="shared" si="5"/>
        <v>0</v>
      </c>
      <c r="K170" s="127"/>
      <c r="L170" s="126"/>
      <c r="M170" s="237" t="s">
        <v>40</v>
      </c>
      <c r="N170" s="125" t="s">
        <v>56</v>
      </c>
      <c r="P170" s="123">
        <f t="shared" si="6"/>
        <v>0</v>
      </c>
      <c r="Q170" s="123">
        <v>1.8E-3</v>
      </c>
      <c r="R170" s="123">
        <f t="shared" si="7"/>
        <v>0.1404</v>
      </c>
      <c r="S170" s="123">
        <v>0</v>
      </c>
      <c r="T170" s="122">
        <f t="shared" si="8"/>
        <v>0</v>
      </c>
      <c r="AR170" s="100" t="s">
        <v>91</v>
      </c>
      <c r="AT170" s="100" t="s">
        <v>126</v>
      </c>
      <c r="AU170" s="100" t="s">
        <v>26</v>
      </c>
      <c r="AY170" s="38" t="s">
        <v>85</v>
      </c>
      <c r="BE170" s="59">
        <f t="shared" si="9"/>
        <v>0</v>
      </c>
      <c r="BF170" s="59">
        <f t="shared" si="10"/>
        <v>0</v>
      </c>
      <c r="BG170" s="59">
        <f t="shared" si="11"/>
        <v>0</v>
      </c>
      <c r="BH170" s="59">
        <f t="shared" si="12"/>
        <v>0</v>
      </c>
      <c r="BI170" s="59">
        <f t="shared" si="13"/>
        <v>0</v>
      </c>
      <c r="BJ170" s="38" t="s">
        <v>26</v>
      </c>
      <c r="BK170" s="59">
        <f t="shared" si="14"/>
        <v>0</v>
      </c>
      <c r="BL170" s="38" t="s">
        <v>28</v>
      </c>
      <c r="BM170" s="100" t="s">
        <v>419</v>
      </c>
    </row>
    <row r="171" spans="2:65" s="195" customFormat="1" ht="24.2" customHeight="1">
      <c r="B171" s="55"/>
      <c r="C171" s="133" t="s">
        <v>104</v>
      </c>
      <c r="D171" s="133" t="s">
        <v>126</v>
      </c>
      <c r="E171" s="132" t="s">
        <v>420</v>
      </c>
      <c r="F171" s="131" t="s">
        <v>421</v>
      </c>
      <c r="G171" s="130" t="s">
        <v>263</v>
      </c>
      <c r="H171" s="129">
        <v>1</v>
      </c>
      <c r="I171" s="236"/>
      <c r="J171" s="128">
        <f t="shared" si="5"/>
        <v>0</v>
      </c>
      <c r="K171" s="127"/>
      <c r="L171" s="126"/>
      <c r="M171" s="237" t="s">
        <v>40</v>
      </c>
      <c r="N171" s="125" t="s">
        <v>56</v>
      </c>
      <c r="P171" s="123">
        <f t="shared" si="6"/>
        <v>0</v>
      </c>
      <c r="Q171" s="123">
        <v>1.8E-3</v>
      </c>
      <c r="R171" s="123">
        <f t="shared" si="7"/>
        <v>1.8E-3</v>
      </c>
      <c r="S171" s="123">
        <v>0</v>
      </c>
      <c r="T171" s="122">
        <f t="shared" si="8"/>
        <v>0</v>
      </c>
      <c r="AR171" s="100" t="s">
        <v>91</v>
      </c>
      <c r="AT171" s="100" t="s">
        <v>126</v>
      </c>
      <c r="AU171" s="100" t="s">
        <v>26</v>
      </c>
      <c r="AY171" s="38" t="s">
        <v>85</v>
      </c>
      <c r="BE171" s="59">
        <f t="shared" si="9"/>
        <v>0</v>
      </c>
      <c r="BF171" s="59">
        <f t="shared" si="10"/>
        <v>0</v>
      </c>
      <c r="BG171" s="59">
        <f t="shared" si="11"/>
        <v>0</v>
      </c>
      <c r="BH171" s="59">
        <f t="shared" si="12"/>
        <v>0</v>
      </c>
      <c r="BI171" s="59">
        <f t="shared" si="13"/>
        <v>0</v>
      </c>
      <c r="BJ171" s="38" t="s">
        <v>26</v>
      </c>
      <c r="BK171" s="59">
        <f t="shared" si="14"/>
        <v>0</v>
      </c>
      <c r="BL171" s="38" t="s">
        <v>28</v>
      </c>
      <c r="BM171" s="100" t="s">
        <v>422</v>
      </c>
    </row>
    <row r="172" spans="2:65" s="110" customFormat="1" ht="22.9" customHeight="1">
      <c r="B172" s="117"/>
      <c r="D172" s="112" t="s">
        <v>7</v>
      </c>
      <c r="E172" s="119" t="s">
        <v>30</v>
      </c>
      <c r="F172" s="119" t="s">
        <v>284</v>
      </c>
      <c r="I172" s="230"/>
      <c r="J172" s="118">
        <f>BK172</f>
        <v>0</v>
      </c>
      <c r="L172" s="117"/>
      <c r="M172" s="116"/>
      <c r="P172" s="115">
        <f>SUM(P173:P233)</f>
        <v>0</v>
      </c>
      <c r="R172" s="115">
        <f>SUM(R173:R233)</f>
        <v>82.799445198000001</v>
      </c>
      <c r="T172" s="114">
        <f>SUM(T173:T233)</f>
        <v>0</v>
      </c>
      <c r="AR172" s="112" t="s">
        <v>25</v>
      </c>
      <c r="AT172" s="113" t="s">
        <v>7</v>
      </c>
      <c r="AU172" s="113" t="s">
        <v>25</v>
      </c>
      <c r="AY172" s="112" t="s">
        <v>85</v>
      </c>
      <c r="BK172" s="111">
        <f>SUM(BK173:BK233)</f>
        <v>0</v>
      </c>
    </row>
    <row r="173" spans="2:65" s="195" customFormat="1" ht="24.2" customHeight="1">
      <c r="B173" s="55"/>
      <c r="C173" s="109" t="s">
        <v>105</v>
      </c>
      <c r="D173" s="109" t="s">
        <v>87</v>
      </c>
      <c r="E173" s="108" t="s">
        <v>285</v>
      </c>
      <c r="F173" s="107" t="s">
        <v>286</v>
      </c>
      <c r="G173" s="106" t="s">
        <v>10</v>
      </c>
      <c r="H173" s="105">
        <v>33.200000000000003</v>
      </c>
      <c r="I173" s="231"/>
      <c r="J173" s="104">
        <f>ROUND(I173*H173,2)</f>
        <v>0</v>
      </c>
      <c r="K173" s="81"/>
      <c r="L173" s="42"/>
      <c r="M173" s="232" t="s">
        <v>40</v>
      </c>
      <c r="N173" s="124" t="s">
        <v>56</v>
      </c>
      <c r="P173" s="123">
        <f>O173*H173</f>
        <v>0</v>
      </c>
      <c r="Q173" s="123">
        <v>2.0471000000000001E-4</v>
      </c>
      <c r="R173" s="123">
        <f>Q173*H173</f>
        <v>6.796372000000001E-3</v>
      </c>
      <c r="S173" s="123">
        <v>0</v>
      </c>
      <c r="T173" s="122">
        <f>S173*H173</f>
        <v>0</v>
      </c>
      <c r="AR173" s="100" t="s">
        <v>28</v>
      </c>
      <c r="AT173" s="100" t="s">
        <v>87</v>
      </c>
      <c r="AU173" s="100" t="s">
        <v>26</v>
      </c>
      <c r="AY173" s="38" t="s">
        <v>85</v>
      </c>
      <c r="BE173" s="59">
        <f>IF(N173="základná",J173,0)</f>
        <v>0</v>
      </c>
      <c r="BF173" s="59">
        <f>IF(N173="znížená",J173,0)</f>
        <v>0</v>
      </c>
      <c r="BG173" s="59">
        <f>IF(N173="zákl. prenesená",J173,0)</f>
        <v>0</v>
      </c>
      <c r="BH173" s="59">
        <f>IF(N173="zníž. prenesená",J173,0)</f>
        <v>0</v>
      </c>
      <c r="BI173" s="59">
        <f>IF(N173="nulová",J173,0)</f>
        <v>0</v>
      </c>
      <c r="BJ173" s="38" t="s">
        <v>26</v>
      </c>
      <c r="BK173" s="59">
        <f>ROUND(I173*H173,2)</f>
        <v>0</v>
      </c>
      <c r="BL173" s="38" t="s">
        <v>28</v>
      </c>
      <c r="BM173" s="100" t="s">
        <v>423</v>
      </c>
    </row>
    <row r="174" spans="2:65" s="135" customFormat="1">
      <c r="B174" s="139"/>
      <c r="D174" s="134" t="s">
        <v>88</v>
      </c>
      <c r="E174" s="136" t="s">
        <v>40</v>
      </c>
      <c r="F174" s="141" t="s">
        <v>424</v>
      </c>
      <c r="H174" s="140">
        <v>33.200000000000003</v>
      </c>
      <c r="I174" s="234"/>
      <c r="L174" s="139"/>
      <c r="M174" s="138"/>
      <c r="T174" s="137"/>
      <c r="AT174" s="136" t="s">
        <v>88</v>
      </c>
      <c r="AU174" s="136" t="s">
        <v>26</v>
      </c>
      <c r="AV174" s="135" t="s">
        <v>26</v>
      </c>
      <c r="AW174" s="135" t="s">
        <v>279</v>
      </c>
      <c r="AX174" s="135" t="s">
        <v>35</v>
      </c>
      <c r="AY174" s="136" t="s">
        <v>85</v>
      </c>
    </row>
    <row r="175" spans="2:65" s="199" customFormat="1">
      <c r="B175" s="204"/>
      <c r="D175" s="134" t="s">
        <v>88</v>
      </c>
      <c r="E175" s="200" t="s">
        <v>40</v>
      </c>
      <c r="F175" s="206" t="s">
        <v>280</v>
      </c>
      <c r="H175" s="205">
        <v>33.200000000000003</v>
      </c>
      <c r="I175" s="235"/>
      <c r="L175" s="204"/>
      <c r="M175" s="214"/>
      <c r="T175" s="213"/>
      <c r="AT175" s="200" t="s">
        <v>88</v>
      </c>
      <c r="AU175" s="200" t="s">
        <v>26</v>
      </c>
      <c r="AV175" s="199" t="s">
        <v>28</v>
      </c>
      <c r="AW175" s="199" t="s">
        <v>279</v>
      </c>
      <c r="AX175" s="199" t="s">
        <v>25</v>
      </c>
      <c r="AY175" s="200" t="s">
        <v>85</v>
      </c>
    </row>
    <row r="176" spans="2:65" s="195" customFormat="1" ht="24.2" customHeight="1">
      <c r="B176" s="55"/>
      <c r="C176" s="109" t="s">
        <v>102</v>
      </c>
      <c r="D176" s="109" t="s">
        <v>87</v>
      </c>
      <c r="E176" s="108" t="s">
        <v>425</v>
      </c>
      <c r="F176" s="107" t="s">
        <v>426</v>
      </c>
      <c r="G176" s="106" t="s">
        <v>10</v>
      </c>
      <c r="H176" s="105">
        <v>362.96</v>
      </c>
      <c r="I176" s="231"/>
      <c r="J176" s="104">
        <f>ROUND(I176*H176,2)</f>
        <v>0</v>
      </c>
      <c r="K176" s="81"/>
      <c r="L176" s="42"/>
      <c r="M176" s="232" t="s">
        <v>40</v>
      </c>
      <c r="N176" s="124" t="s">
        <v>56</v>
      </c>
      <c r="P176" s="123">
        <f>O176*H176</f>
        <v>0</v>
      </c>
      <c r="Q176" s="123">
        <v>4.0000000000000002E-4</v>
      </c>
      <c r="R176" s="123">
        <f>Q176*H176</f>
        <v>0.14518400000000001</v>
      </c>
      <c r="S176" s="123">
        <v>0</v>
      </c>
      <c r="T176" s="122">
        <f>S176*H176</f>
        <v>0</v>
      </c>
      <c r="AR176" s="100" t="s">
        <v>28</v>
      </c>
      <c r="AT176" s="100" t="s">
        <v>87</v>
      </c>
      <c r="AU176" s="100" t="s">
        <v>26</v>
      </c>
      <c r="AY176" s="38" t="s">
        <v>85</v>
      </c>
      <c r="BE176" s="59">
        <f>IF(N176="základná",J176,0)</f>
        <v>0</v>
      </c>
      <c r="BF176" s="59">
        <f>IF(N176="znížená",J176,0)</f>
        <v>0</v>
      </c>
      <c r="BG176" s="59">
        <f>IF(N176="zákl. prenesená",J176,0)</f>
        <v>0</v>
      </c>
      <c r="BH176" s="59">
        <f>IF(N176="zníž. prenesená",J176,0)</f>
        <v>0</v>
      </c>
      <c r="BI176" s="59">
        <f>IF(N176="nulová",J176,0)</f>
        <v>0</v>
      </c>
      <c r="BJ176" s="38" t="s">
        <v>26</v>
      </c>
      <c r="BK176" s="59">
        <f>ROUND(I176*H176,2)</f>
        <v>0</v>
      </c>
      <c r="BL176" s="38" t="s">
        <v>28</v>
      </c>
      <c r="BM176" s="100" t="s">
        <v>427</v>
      </c>
    </row>
    <row r="177" spans="2:65" s="207" customFormat="1">
      <c r="B177" s="211"/>
      <c r="D177" s="134" t="s">
        <v>88</v>
      </c>
      <c r="E177" s="208" t="s">
        <v>40</v>
      </c>
      <c r="F177" s="212" t="s">
        <v>428</v>
      </c>
      <c r="H177" s="208" t="s">
        <v>40</v>
      </c>
      <c r="I177" s="233"/>
      <c r="L177" s="211"/>
      <c r="M177" s="210"/>
      <c r="T177" s="209"/>
      <c r="AT177" s="208" t="s">
        <v>88</v>
      </c>
      <c r="AU177" s="208" t="s">
        <v>26</v>
      </c>
      <c r="AV177" s="207" t="s">
        <v>25</v>
      </c>
      <c r="AW177" s="207" t="s">
        <v>279</v>
      </c>
      <c r="AX177" s="207" t="s">
        <v>35</v>
      </c>
      <c r="AY177" s="208" t="s">
        <v>85</v>
      </c>
    </row>
    <row r="178" spans="2:65" s="135" customFormat="1">
      <c r="B178" s="139"/>
      <c r="D178" s="134" t="s">
        <v>88</v>
      </c>
      <c r="E178" s="136" t="s">
        <v>40</v>
      </c>
      <c r="F178" s="141" t="s">
        <v>429</v>
      </c>
      <c r="H178" s="140">
        <v>372.38</v>
      </c>
      <c r="I178" s="234"/>
      <c r="L178" s="139"/>
      <c r="M178" s="138"/>
      <c r="T178" s="137"/>
      <c r="AT178" s="136" t="s">
        <v>88</v>
      </c>
      <c r="AU178" s="136" t="s">
        <v>26</v>
      </c>
      <c r="AV178" s="135" t="s">
        <v>26</v>
      </c>
      <c r="AW178" s="135" t="s">
        <v>279</v>
      </c>
      <c r="AX178" s="135" t="s">
        <v>35</v>
      </c>
      <c r="AY178" s="136" t="s">
        <v>85</v>
      </c>
    </row>
    <row r="179" spans="2:65" s="135" customFormat="1">
      <c r="B179" s="139"/>
      <c r="D179" s="134" t="s">
        <v>88</v>
      </c>
      <c r="E179" s="136" t="s">
        <v>40</v>
      </c>
      <c r="F179" s="141" t="s">
        <v>430</v>
      </c>
      <c r="H179" s="140">
        <v>-9.42</v>
      </c>
      <c r="I179" s="234"/>
      <c r="L179" s="139"/>
      <c r="M179" s="138"/>
      <c r="T179" s="137"/>
      <c r="AT179" s="136" t="s">
        <v>88</v>
      </c>
      <c r="AU179" s="136" t="s">
        <v>26</v>
      </c>
      <c r="AV179" s="135" t="s">
        <v>26</v>
      </c>
      <c r="AW179" s="135" t="s">
        <v>279</v>
      </c>
      <c r="AX179" s="135" t="s">
        <v>35</v>
      </c>
      <c r="AY179" s="136" t="s">
        <v>85</v>
      </c>
    </row>
    <row r="180" spans="2:65" s="199" customFormat="1">
      <c r="B180" s="204"/>
      <c r="D180" s="134" t="s">
        <v>88</v>
      </c>
      <c r="E180" s="200" t="s">
        <v>40</v>
      </c>
      <c r="F180" s="206" t="s">
        <v>280</v>
      </c>
      <c r="H180" s="205">
        <v>362.96</v>
      </c>
      <c r="I180" s="235"/>
      <c r="L180" s="204"/>
      <c r="M180" s="214"/>
      <c r="T180" s="213"/>
      <c r="AT180" s="200" t="s">
        <v>88</v>
      </c>
      <c r="AU180" s="200" t="s">
        <v>26</v>
      </c>
      <c r="AV180" s="199" t="s">
        <v>28</v>
      </c>
      <c r="AW180" s="199" t="s">
        <v>279</v>
      </c>
      <c r="AX180" s="199" t="s">
        <v>25</v>
      </c>
      <c r="AY180" s="200" t="s">
        <v>85</v>
      </c>
    </row>
    <row r="181" spans="2:65" s="195" customFormat="1" ht="24.2" customHeight="1">
      <c r="B181" s="55"/>
      <c r="C181" s="109" t="s">
        <v>119</v>
      </c>
      <c r="D181" s="109" t="s">
        <v>87</v>
      </c>
      <c r="E181" s="108" t="s">
        <v>431</v>
      </c>
      <c r="F181" s="107" t="s">
        <v>432</v>
      </c>
      <c r="G181" s="106" t="s">
        <v>10</v>
      </c>
      <c r="H181" s="105">
        <v>362.96</v>
      </c>
      <c r="I181" s="231"/>
      <c r="J181" s="104">
        <f>ROUND(I181*H181,2)</f>
        <v>0</v>
      </c>
      <c r="K181" s="81"/>
      <c r="L181" s="42"/>
      <c r="M181" s="232" t="s">
        <v>40</v>
      </c>
      <c r="N181" s="124" t="s">
        <v>56</v>
      </c>
      <c r="P181" s="123">
        <f>O181*H181</f>
        <v>0</v>
      </c>
      <c r="Q181" s="123">
        <v>1.0999999999999999E-2</v>
      </c>
      <c r="R181" s="123">
        <f>Q181*H181</f>
        <v>3.9925599999999997</v>
      </c>
      <c r="S181" s="123">
        <v>0</v>
      </c>
      <c r="T181" s="122">
        <f>S181*H181</f>
        <v>0</v>
      </c>
      <c r="AR181" s="100" t="s">
        <v>28</v>
      </c>
      <c r="AT181" s="100" t="s">
        <v>87</v>
      </c>
      <c r="AU181" s="100" t="s">
        <v>26</v>
      </c>
      <c r="AY181" s="38" t="s">
        <v>85</v>
      </c>
      <c r="BE181" s="59">
        <f>IF(N181="základná",J181,0)</f>
        <v>0</v>
      </c>
      <c r="BF181" s="59">
        <f>IF(N181="znížená",J181,0)</f>
        <v>0</v>
      </c>
      <c r="BG181" s="59">
        <f>IF(N181="zákl. prenesená",J181,0)</f>
        <v>0</v>
      </c>
      <c r="BH181" s="59">
        <f>IF(N181="zníž. prenesená",J181,0)</f>
        <v>0</v>
      </c>
      <c r="BI181" s="59">
        <f>IF(N181="nulová",J181,0)</f>
        <v>0</v>
      </c>
      <c r="BJ181" s="38" t="s">
        <v>26</v>
      </c>
      <c r="BK181" s="59">
        <f>ROUND(I181*H181,2)</f>
        <v>0</v>
      </c>
      <c r="BL181" s="38" t="s">
        <v>28</v>
      </c>
      <c r="BM181" s="100" t="s">
        <v>433</v>
      </c>
    </row>
    <row r="182" spans="2:65" s="207" customFormat="1">
      <c r="B182" s="211"/>
      <c r="D182" s="134" t="s">
        <v>88</v>
      </c>
      <c r="E182" s="208" t="s">
        <v>40</v>
      </c>
      <c r="F182" s="212" t="s">
        <v>428</v>
      </c>
      <c r="H182" s="208" t="s">
        <v>40</v>
      </c>
      <c r="I182" s="233"/>
      <c r="L182" s="211"/>
      <c r="M182" s="210"/>
      <c r="T182" s="209"/>
      <c r="AT182" s="208" t="s">
        <v>88</v>
      </c>
      <c r="AU182" s="208" t="s">
        <v>26</v>
      </c>
      <c r="AV182" s="207" t="s">
        <v>25</v>
      </c>
      <c r="AW182" s="207" t="s">
        <v>279</v>
      </c>
      <c r="AX182" s="207" t="s">
        <v>35</v>
      </c>
      <c r="AY182" s="208" t="s">
        <v>85</v>
      </c>
    </row>
    <row r="183" spans="2:65" s="135" customFormat="1">
      <c r="B183" s="139"/>
      <c r="D183" s="134" t="s">
        <v>88</v>
      </c>
      <c r="E183" s="136" t="s">
        <v>40</v>
      </c>
      <c r="F183" s="141" t="s">
        <v>429</v>
      </c>
      <c r="H183" s="140">
        <v>372.38</v>
      </c>
      <c r="I183" s="234"/>
      <c r="L183" s="139"/>
      <c r="M183" s="138"/>
      <c r="T183" s="137"/>
      <c r="AT183" s="136" t="s">
        <v>88</v>
      </c>
      <c r="AU183" s="136" t="s">
        <v>26</v>
      </c>
      <c r="AV183" s="135" t="s">
        <v>26</v>
      </c>
      <c r="AW183" s="135" t="s">
        <v>279</v>
      </c>
      <c r="AX183" s="135" t="s">
        <v>35</v>
      </c>
      <c r="AY183" s="136" t="s">
        <v>85</v>
      </c>
    </row>
    <row r="184" spans="2:65" s="135" customFormat="1">
      <c r="B184" s="139"/>
      <c r="D184" s="134" t="s">
        <v>88</v>
      </c>
      <c r="E184" s="136" t="s">
        <v>40</v>
      </c>
      <c r="F184" s="141" t="s">
        <v>430</v>
      </c>
      <c r="H184" s="140">
        <v>-9.42</v>
      </c>
      <c r="I184" s="234"/>
      <c r="L184" s="139"/>
      <c r="M184" s="138"/>
      <c r="T184" s="137"/>
      <c r="AT184" s="136" t="s">
        <v>88</v>
      </c>
      <c r="AU184" s="136" t="s">
        <v>26</v>
      </c>
      <c r="AV184" s="135" t="s">
        <v>26</v>
      </c>
      <c r="AW184" s="135" t="s">
        <v>279</v>
      </c>
      <c r="AX184" s="135" t="s">
        <v>35</v>
      </c>
      <c r="AY184" s="136" t="s">
        <v>85</v>
      </c>
    </row>
    <row r="185" spans="2:65" s="199" customFormat="1">
      <c r="B185" s="204"/>
      <c r="D185" s="134" t="s">
        <v>88</v>
      </c>
      <c r="E185" s="200" t="s">
        <v>40</v>
      </c>
      <c r="F185" s="206" t="s">
        <v>280</v>
      </c>
      <c r="H185" s="205">
        <v>362.96</v>
      </c>
      <c r="I185" s="235"/>
      <c r="L185" s="204"/>
      <c r="M185" s="214"/>
      <c r="T185" s="213"/>
      <c r="AT185" s="200" t="s">
        <v>88</v>
      </c>
      <c r="AU185" s="200" t="s">
        <v>26</v>
      </c>
      <c r="AV185" s="199" t="s">
        <v>28</v>
      </c>
      <c r="AW185" s="199" t="s">
        <v>279</v>
      </c>
      <c r="AX185" s="199" t="s">
        <v>25</v>
      </c>
      <c r="AY185" s="200" t="s">
        <v>85</v>
      </c>
    </row>
    <row r="186" spans="2:65" s="195" customFormat="1" ht="24.2" customHeight="1">
      <c r="B186" s="55"/>
      <c r="C186" s="109" t="s">
        <v>94</v>
      </c>
      <c r="D186" s="109" t="s">
        <v>87</v>
      </c>
      <c r="E186" s="108" t="s">
        <v>434</v>
      </c>
      <c r="F186" s="107" t="s">
        <v>435</v>
      </c>
      <c r="G186" s="106" t="s">
        <v>10</v>
      </c>
      <c r="H186" s="105">
        <v>236.26900000000001</v>
      </c>
      <c r="I186" s="231"/>
      <c r="J186" s="104">
        <f>ROUND(I186*H186,2)</f>
        <v>0</v>
      </c>
      <c r="K186" s="81"/>
      <c r="L186" s="42"/>
      <c r="M186" s="232" t="s">
        <v>40</v>
      </c>
      <c r="N186" s="124" t="s">
        <v>56</v>
      </c>
      <c r="P186" s="123">
        <f>O186*H186</f>
        <v>0</v>
      </c>
      <c r="Q186" s="123">
        <v>4.0000000000000002E-4</v>
      </c>
      <c r="R186" s="123">
        <f>Q186*H186</f>
        <v>9.4507600000000011E-2</v>
      </c>
      <c r="S186" s="123">
        <v>0</v>
      </c>
      <c r="T186" s="122">
        <f>S186*H186</f>
        <v>0</v>
      </c>
      <c r="AR186" s="100" t="s">
        <v>28</v>
      </c>
      <c r="AT186" s="100" t="s">
        <v>87</v>
      </c>
      <c r="AU186" s="100" t="s">
        <v>26</v>
      </c>
      <c r="AY186" s="38" t="s">
        <v>85</v>
      </c>
      <c r="BE186" s="59">
        <f>IF(N186="základná",J186,0)</f>
        <v>0</v>
      </c>
      <c r="BF186" s="59">
        <f>IF(N186="znížená",J186,0)</f>
        <v>0</v>
      </c>
      <c r="BG186" s="59">
        <f>IF(N186="zákl. prenesená",J186,0)</f>
        <v>0</v>
      </c>
      <c r="BH186" s="59">
        <f>IF(N186="zníž. prenesená",J186,0)</f>
        <v>0</v>
      </c>
      <c r="BI186" s="59">
        <f>IF(N186="nulová",J186,0)</f>
        <v>0</v>
      </c>
      <c r="BJ186" s="38" t="s">
        <v>26</v>
      </c>
      <c r="BK186" s="59">
        <f>ROUND(I186*H186,2)</f>
        <v>0</v>
      </c>
      <c r="BL186" s="38" t="s">
        <v>28</v>
      </c>
      <c r="BM186" s="100" t="s">
        <v>436</v>
      </c>
    </row>
    <row r="187" spans="2:65" s="207" customFormat="1">
      <c r="B187" s="211"/>
      <c r="D187" s="134" t="s">
        <v>88</v>
      </c>
      <c r="E187" s="208" t="s">
        <v>40</v>
      </c>
      <c r="F187" s="212" t="s">
        <v>437</v>
      </c>
      <c r="H187" s="208" t="s">
        <v>40</v>
      </c>
      <c r="I187" s="233"/>
      <c r="L187" s="211"/>
      <c r="M187" s="210"/>
      <c r="T187" s="209"/>
      <c r="AT187" s="208" t="s">
        <v>88</v>
      </c>
      <c r="AU187" s="208" t="s">
        <v>26</v>
      </c>
      <c r="AV187" s="207" t="s">
        <v>25</v>
      </c>
      <c r="AW187" s="207" t="s">
        <v>279</v>
      </c>
      <c r="AX187" s="207" t="s">
        <v>35</v>
      </c>
      <c r="AY187" s="208" t="s">
        <v>85</v>
      </c>
    </row>
    <row r="188" spans="2:65" s="135" customFormat="1" ht="22.5">
      <c r="B188" s="139"/>
      <c r="D188" s="134" t="s">
        <v>88</v>
      </c>
      <c r="E188" s="136" t="s">
        <v>40</v>
      </c>
      <c r="F188" s="141" t="s">
        <v>438</v>
      </c>
      <c r="H188" s="140">
        <v>172.744</v>
      </c>
      <c r="I188" s="234"/>
      <c r="L188" s="139"/>
      <c r="M188" s="138"/>
      <c r="T188" s="137"/>
      <c r="AT188" s="136" t="s">
        <v>88</v>
      </c>
      <c r="AU188" s="136" t="s">
        <v>26</v>
      </c>
      <c r="AV188" s="135" t="s">
        <v>26</v>
      </c>
      <c r="AW188" s="135" t="s">
        <v>279</v>
      </c>
      <c r="AX188" s="135" t="s">
        <v>35</v>
      </c>
      <c r="AY188" s="136" t="s">
        <v>85</v>
      </c>
    </row>
    <row r="189" spans="2:65" s="135" customFormat="1">
      <c r="B189" s="139"/>
      <c r="D189" s="134" t="s">
        <v>88</v>
      </c>
      <c r="E189" s="136" t="s">
        <v>40</v>
      </c>
      <c r="F189" s="141" t="s">
        <v>439</v>
      </c>
      <c r="H189" s="140">
        <v>26.58</v>
      </c>
      <c r="I189" s="234"/>
      <c r="L189" s="139"/>
      <c r="M189" s="138"/>
      <c r="T189" s="137"/>
      <c r="AT189" s="136" t="s">
        <v>88</v>
      </c>
      <c r="AU189" s="136" t="s">
        <v>26</v>
      </c>
      <c r="AV189" s="135" t="s">
        <v>26</v>
      </c>
      <c r="AW189" s="135" t="s">
        <v>279</v>
      </c>
      <c r="AX189" s="135" t="s">
        <v>35</v>
      </c>
      <c r="AY189" s="136" t="s">
        <v>85</v>
      </c>
    </row>
    <row r="190" spans="2:65" s="135" customFormat="1">
      <c r="B190" s="139"/>
      <c r="D190" s="134" t="s">
        <v>88</v>
      </c>
      <c r="E190" s="136" t="s">
        <v>40</v>
      </c>
      <c r="F190" s="141" t="s">
        <v>440</v>
      </c>
      <c r="H190" s="140">
        <v>84.572999999999993</v>
      </c>
      <c r="I190" s="234"/>
      <c r="L190" s="139"/>
      <c r="M190" s="138"/>
      <c r="T190" s="137"/>
      <c r="AT190" s="136" t="s">
        <v>88</v>
      </c>
      <c r="AU190" s="136" t="s">
        <v>26</v>
      </c>
      <c r="AV190" s="135" t="s">
        <v>26</v>
      </c>
      <c r="AW190" s="135" t="s">
        <v>279</v>
      </c>
      <c r="AX190" s="135" t="s">
        <v>35</v>
      </c>
      <c r="AY190" s="136" t="s">
        <v>85</v>
      </c>
    </row>
    <row r="191" spans="2:65" s="135" customFormat="1">
      <c r="B191" s="139"/>
      <c r="D191" s="134" t="s">
        <v>88</v>
      </c>
      <c r="E191" s="136" t="s">
        <v>40</v>
      </c>
      <c r="F191" s="141" t="s">
        <v>441</v>
      </c>
      <c r="H191" s="140">
        <v>23.228000000000002</v>
      </c>
      <c r="I191" s="234"/>
      <c r="L191" s="139"/>
      <c r="M191" s="138"/>
      <c r="T191" s="137"/>
      <c r="AT191" s="136" t="s">
        <v>88</v>
      </c>
      <c r="AU191" s="136" t="s">
        <v>26</v>
      </c>
      <c r="AV191" s="135" t="s">
        <v>26</v>
      </c>
      <c r="AW191" s="135" t="s">
        <v>279</v>
      </c>
      <c r="AX191" s="135" t="s">
        <v>35</v>
      </c>
      <c r="AY191" s="136" t="s">
        <v>85</v>
      </c>
    </row>
    <row r="192" spans="2:65" s="135" customFormat="1">
      <c r="B192" s="139"/>
      <c r="D192" s="134" t="s">
        <v>88</v>
      </c>
      <c r="E192" s="136" t="s">
        <v>40</v>
      </c>
      <c r="F192" s="141" t="s">
        <v>442</v>
      </c>
      <c r="H192" s="140">
        <v>11.75</v>
      </c>
      <c r="I192" s="234"/>
      <c r="L192" s="139"/>
      <c r="M192" s="138"/>
      <c r="T192" s="137"/>
      <c r="AT192" s="136" t="s">
        <v>88</v>
      </c>
      <c r="AU192" s="136" t="s">
        <v>26</v>
      </c>
      <c r="AV192" s="135" t="s">
        <v>26</v>
      </c>
      <c r="AW192" s="135" t="s">
        <v>279</v>
      </c>
      <c r="AX192" s="135" t="s">
        <v>35</v>
      </c>
      <c r="AY192" s="136" t="s">
        <v>85</v>
      </c>
    </row>
    <row r="193" spans="2:65" s="135" customFormat="1">
      <c r="B193" s="139"/>
      <c r="D193" s="134" t="s">
        <v>88</v>
      </c>
      <c r="E193" s="136" t="s">
        <v>40</v>
      </c>
      <c r="F193" s="141" t="s">
        <v>443</v>
      </c>
      <c r="H193" s="140">
        <v>-42.652999999999999</v>
      </c>
      <c r="I193" s="234"/>
      <c r="L193" s="139"/>
      <c r="M193" s="138"/>
      <c r="T193" s="137"/>
      <c r="AT193" s="136" t="s">
        <v>88</v>
      </c>
      <c r="AU193" s="136" t="s">
        <v>26</v>
      </c>
      <c r="AV193" s="135" t="s">
        <v>26</v>
      </c>
      <c r="AW193" s="135" t="s">
        <v>279</v>
      </c>
      <c r="AX193" s="135" t="s">
        <v>35</v>
      </c>
      <c r="AY193" s="136" t="s">
        <v>85</v>
      </c>
    </row>
    <row r="194" spans="2:65" s="135" customFormat="1">
      <c r="B194" s="139"/>
      <c r="D194" s="134" t="s">
        <v>88</v>
      </c>
      <c r="E194" s="136" t="s">
        <v>40</v>
      </c>
      <c r="F194" s="141" t="s">
        <v>444</v>
      </c>
      <c r="H194" s="140">
        <v>-39.953000000000003</v>
      </c>
      <c r="I194" s="234"/>
      <c r="L194" s="139"/>
      <c r="M194" s="138"/>
      <c r="T194" s="137"/>
      <c r="AT194" s="136" t="s">
        <v>88</v>
      </c>
      <c r="AU194" s="136" t="s">
        <v>26</v>
      </c>
      <c r="AV194" s="135" t="s">
        <v>26</v>
      </c>
      <c r="AW194" s="135" t="s">
        <v>279</v>
      </c>
      <c r="AX194" s="135" t="s">
        <v>35</v>
      </c>
      <c r="AY194" s="136" t="s">
        <v>85</v>
      </c>
    </row>
    <row r="195" spans="2:65" s="199" customFormat="1">
      <c r="B195" s="204"/>
      <c r="D195" s="134" t="s">
        <v>88</v>
      </c>
      <c r="E195" s="200" t="s">
        <v>350</v>
      </c>
      <c r="F195" s="206" t="s">
        <v>280</v>
      </c>
      <c r="H195" s="205">
        <v>236.26900000000001</v>
      </c>
      <c r="I195" s="235"/>
      <c r="L195" s="204"/>
      <c r="M195" s="214"/>
      <c r="T195" s="213"/>
      <c r="AT195" s="200" t="s">
        <v>88</v>
      </c>
      <c r="AU195" s="200" t="s">
        <v>26</v>
      </c>
      <c r="AV195" s="199" t="s">
        <v>28</v>
      </c>
      <c r="AW195" s="199" t="s">
        <v>279</v>
      </c>
      <c r="AX195" s="199" t="s">
        <v>25</v>
      </c>
      <c r="AY195" s="200" t="s">
        <v>85</v>
      </c>
    </row>
    <row r="196" spans="2:65" s="195" customFormat="1" ht="24.2" customHeight="1">
      <c r="B196" s="55"/>
      <c r="C196" s="109" t="s">
        <v>95</v>
      </c>
      <c r="D196" s="109" t="s">
        <v>87</v>
      </c>
      <c r="E196" s="108" t="s">
        <v>445</v>
      </c>
      <c r="F196" s="107" t="s">
        <v>446</v>
      </c>
      <c r="G196" s="106" t="s">
        <v>10</v>
      </c>
      <c r="H196" s="105">
        <v>15.07</v>
      </c>
      <c r="I196" s="231"/>
      <c r="J196" s="104">
        <f>ROUND(I196*H196,2)</f>
        <v>0</v>
      </c>
      <c r="K196" s="81"/>
      <c r="L196" s="42"/>
      <c r="M196" s="232" t="s">
        <v>40</v>
      </c>
      <c r="N196" s="124" t="s">
        <v>56</v>
      </c>
      <c r="P196" s="123">
        <f>O196*H196</f>
        <v>0</v>
      </c>
      <c r="Q196" s="123">
        <v>1.575E-2</v>
      </c>
      <c r="R196" s="123">
        <f>Q196*H196</f>
        <v>0.23735249999999999</v>
      </c>
      <c r="S196" s="123">
        <v>0</v>
      </c>
      <c r="T196" s="122">
        <f>S196*H196</f>
        <v>0</v>
      </c>
      <c r="AR196" s="100" t="s">
        <v>28</v>
      </c>
      <c r="AT196" s="100" t="s">
        <v>87</v>
      </c>
      <c r="AU196" s="100" t="s">
        <v>26</v>
      </c>
      <c r="AY196" s="38" t="s">
        <v>85</v>
      </c>
      <c r="BE196" s="59">
        <f>IF(N196="základná",J196,0)</f>
        <v>0</v>
      </c>
      <c r="BF196" s="59">
        <f>IF(N196="znížená",J196,0)</f>
        <v>0</v>
      </c>
      <c r="BG196" s="59">
        <f>IF(N196="zákl. prenesená",J196,0)</f>
        <v>0</v>
      </c>
      <c r="BH196" s="59">
        <f>IF(N196="zníž. prenesená",J196,0)</f>
        <v>0</v>
      </c>
      <c r="BI196" s="59">
        <f>IF(N196="nulová",J196,0)</f>
        <v>0</v>
      </c>
      <c r="BJ196" s="38" t="s">
        <v>26</v>
      </c>
      <c r="BK196" s="59">
        <f>ROUND(I196*H196,2)</f>
        <v>0</v>
      </c>
      <c r="BL196" s="38" t="s">
        <v>28</v>
      </c>
      <c r="BM196" s="100" t="s">
        <v>447</v>
      </c>
    </row>
    <row r="197" spans="2:65" s="207" customFormat="1">
      <c r="B197" s="211"/>
      <c r="D197" s="134" t="s">
        <v>88</v>
      </c>
      <c r="E197" s="208" t="s">
        <v>40</v>
      </c>
      <c r="F197" s="212" t="s">
        <v>448</v>
      </c>
      <c r="H197" s="208" t="s">
        <v>40</v>
      </c>
      <c r="I197" s="233"/>
      <c r="L197" s="211"/>
      <c r="M197" s="210"/>
      <c r="T197" s="209"/>
      <c r="AT197" s="208" t="s">
        <v>88</v>
      </c>
      <c r="AU197" s="208" t="s">
        <v>26</v>
      </c>
      <c r="AV197" s="207" t="s">
        <v>25</v>
      </c>
      <c r="AW197" s="207" t="s">
        <v>279</v>
      </c>
      <c r="AX197" s="207" t="s">
        <v>35</v>
      </c>
      <c r="AY197" s="208" t="s">
        <v>85</v>
      </c>
    </row>
    <row r="198" spans="2:65" s="135" customFormat="1">
      <c r="B198" s="139"/>
      <c r="D198" s="134" t="s">
        <v>88</v>
      </c>
      <c r="E198" s="136" t="s">
        <v>40</v>
      </c>
      <c r="F198" s="141" t="s">
        <v>449</v>
      </c>
      <c r="H198" s="140">
        <v>8.75</v>
      </c>
      <c r="I198" s="234"/>
      <c r="L198" s="139"/>
      <c r="M198" s="138"/>
      <c r="T198" s="137"/>
      <c r="AT198" s="136" t="s">
        <v>88</v>
      </c>
      <c r="AU198" s="136" t="s">
        <v>26</v>
      </c>
      <c r="AV198" s="135" t="s">
        <v>26</v>
      </c>
      <c r="AW198" s="135" t="s">
        <v>279</v>
      </c>
      <c r="AX198" s="135" t="s">
        <v>35</v>
      </c>
      <c r="AY198" s="136" t="s">
        <v>85</v>
      </c>
    </row>
    <row r="199" spans="2:65" s="135" customFormat="1">
      <c r="B199" s="139"/>
      <c r="D199" s="134" t="s">
        <v>88</v>
      </c>
      <c r="E199" s="136" t="s">
        <v>40</v>
      </c>
      <c r="F199" s="141" t="s">
        <v>450</v>
      </c>
      <c r="H199" s="140">
        <v>0.24</v>
      </c>
      <c r="I199" s="234"/>
      <c r="L199" s="139"/>
      <c r="M199" s="138"/>
      <c r="T199" s="137"/>
      <c r="AT199" s="136" t="s">
        <v>88</v>
      </c>
      <c r="AU199" s="136" t="s">
        <v>26</v>
      </c>
      <c r="AV199" s="135" t="s">
        <v>26</v>
      </c>
      <c r="AW199" s="135" t="s">
        <v>279</v>
      </c>
      <c r="AX199" s="135" t="s">
        <v>35</v>
      </c>
      <c r="AY199" s="136" t="s">
        <v>85</v>
      </c>
    </row>
    <row r="200" spans="2:65" s="135" customFormat="1">
      <c r="B200" s="139"/>
      <c r="D200" s="134" t="s">
        <v>88</v>
      </c>
      <c r="E200" s="136" t="s">
        <v>40</v>
      </c>
      <c r="F200" s="141" t="s">
        <v>451</v>
      </c>
      <c r="H200" s="140">
        <v>0.33</v>
      </c>
      <c r="I200" s="234"/>
      <c r="L200" s="139"/>
      <c r="M200" s="138"/>
      <c r="T200" s="137"/>
      <c r="AT200" s="136" t="s">
        <v>88</v>
      </c>
      <c r="AU200" s="136" t="s">
        <v>26</v>
      </c>
      <c r="AV200" s="135" t="s">
        <v>26</v>
      </c>
      <c r="AW200" s="135" t="s">
        <v>279</v>
      </c>
      <c r="AX200" s="135" t="s">
        <v>35</v>
      </c>
      <c r="AY200" s="136" t="s">
        <v>85</v>
      </c>
    </row>
    <row r="201" spans="2:65" s="135" customFormat="1">
      <c r="B201" s="139"/>
      <c r="D201" s="134" t="s">
        <v>88</v>
      </c>
      <c r="E201" s="136" t="s">
        <v>40</v>
      </c>
      <c r="F201" s="141" t="s">
        <v>452</v>
      </c>
      <c r="H201" s="140">
        <v>1.25</v>
      </c>
      <c r="I201" s="234"/>
      <c r="L201" s="139"/>
      <c r="M201" s="138"/>
      <c r="T201" s="137"/>
      <c r="AT201" s="136" t="s">
        <v>88</v>
      </c>
      <c r="AU201" s="136" t="s">
        <v>26</v>
      </c>
      <c r="AV201" s="135" t="s">
        <v>26</v>
      </c>
      <c r="AW201" s="135" t="s">
        <v>279</v>
      </c>
      <c r="AX201" s="135" t="s">
        <v>35</v>
      </c>
      <c r="AY201" s="136" t="s">
        <v>85</v>
      </c>
    </row>
    <row r="202" spans="2:65" s="135" customFormat="1">
      <c r="B202" s="139"/>
      <c r="D202" s="134" t="s">
        <v>88</v>
      </c>
      <c r="E202" s="136" t="s">
        <v>40</v>
      </c>
      <c r="F202" s="141" t="s">
        <v>453</v>
      </c>
      <c r="H202" s="140">
        <v>2.75</v>
      </c>
      <c r="I202" s="234"/>
      <c r="L202" s="139"/>
      <c r="M202" s="138"/>
      <c r="T202" s="137"/>
      <c r="AT202" s="136" t="s">
        <v>88</v>
      </c>
      <c r="AU202" s="136" t="s">
        <v>26</v>
      </c>
      <c r="AV202" s="135" t="s">
        <v>26</v>
      </c>
      <c r="AW202" s="135" t="s">
        <v>279</v>
      </c>
      <c r="AX202" s="135" t="s">
        <v>35</v>
      </c>
      <c r="AY202" s="136" t="s">
        <v>85</v>
      </c>
    </row>
    <row r="203" spans="2:65" s="135" customFormat="1">
      <c r="B203" s="139"/>
      <c r="D203" s="134" t="s">
        <v>88</v>
      </c>
      <c r="E203" s="136" t="s">
        <v>40</v>
      </c>
      <c r="F203" s="141" t="s">
        <v>454</v>
      </c>
      <c r="H203" s="140">
        <v>1.75</v>
      </c>
      <c r="I203" s="234"/>
      <c r="L203" s="139"/>
      <c r="M203" s="138"/>
      <c r="T203" s="137"/>
      <c r="AT203" s="136" t="s">
        <v>88</v>
      </c>
      <c r="AU203" s="136" t="s">
        <v>26</v>
      </c>
      <c r="AV203" s="135" t="s">
        <v>26</v>
      </c>
      <c r="AW203" s="135" t="s">
        <v>279</v>
      </c>
      <c r="AX203" s="135" t="s">
        <v>35</v>
      </c>
      <c r="AY203" s="136" t="s">
        <v>85</v>
      </c>
    </row>
    <row r="204" spans="2:65" s="199" customFormat="1">
      <c r="B204" s="204"/>
      <c r="D204" s="134" t="s">
        <v>88</v>
      </c>
      <c r="E204" s="200" t="s">
        <v>40</v>
      </c>
      <c r="F204" s="206" t="s">
        <v>280</v>
      </c>
      <c r="H204" s="205">
        <v>15.07</v>
      </c>
      <c r="I204" s="235"/>
      <c r="L204" s="204"/>
      <c r="M204" s="214"/>
      <c r="T204" s="213"/>
      <c r="AT204" s="200" t="s">
        <v>88</v>
      </c>
      <c r="AU204" s="200" t="s">
        <v>26</v>
      </c>
      <c r="AV204" s="199" t="s">
        <v>28</v>
      </c>
      <c r="AW204" s="199" t="s">
        <v>279</v>
      </c>
      <c r="AX204" s="199" t="s">
        <v>25</v>
      </c>
      <c r="AY204" s="200" t="s">
        <v>85</v>
      </c>
    </row>
    <row r="205" spans="2:65" s="195" customFormat="1" ht="24.2" customHeight="1">
      <c r="B205" s="55"/>
      <c r="C205" s="109" t="s">
        <v>96</v>
      </c>
      <c r="D205" s="109" t="s">
        <v>87</v>
      </c>
      <c r="E205" s="108" t="s">
        <v>287</v>
      </c>
      <c r="F205" s="107" t="s">
        <v>288</v>
      </c>
      <c r="G205" s="106" t="s">
        <v>10</v>
      </c>
      <c r="H205" s="105">
        <v>236.26900000000001</v>
      </c>
      <c r="I205" s="231"/>
      <c r="J205" s="104">
        <f>ROUND(I205*H205,2)</f>
        <v>0</v>
      </c>
      <c r="K205" s="81"/>
      <c r="L205" s="42"/>
      <c r="M205" s="232" t="s">
        <v>40</v>
      </c>
      <c r="N205" s="124" t="s">
        <v>56</v>
      </c>
      <c r="P205" s="123">
        <f>O205*H205</f>
        <v>0</v>
      </c>
      <c r="Q205" s="123">
        <v>1.3125E-2</v>
      </c>
      <c r="R205" s="123">
        <f>Q205*H205</f>
        <v>3.1010306249999999</v>
      </c>
      <c r="S205" s="123">
        <v>0</v>
      </c>
      <c r="T205" s="122">
        <f>S205*H205</f>
        <v>0</v>
      </c>
      <c r="AR205" s="100" t="s">
        <v>28</v>
      </c>
      <c r="AT205" s="100" t="s">
        <v>87</v>
      </c>
      <c r="AU205" s="100" t="s">
        <v>26</v>
      </c>
      <c r="AY205" s="38" t="s">
        <v>85</v>
      </c>
      <c r="BE205" s="59">
        <f>IF(N205="základná",J205,0)</f>
        <v>0</v>
      </c>
      <c r="BF205" s="59">
        <f>IF(N205="znížená",J205,0)</f>
        <v>0</v>
      </c>
      <c r="BG205" s="59">
        <f>IF(N205="zákl. prenesená",J205,0)</f>
        <v>0</v>
      </c>
      <c r="BH205" s="59">
        <f>IF(N205="zníž. prenesená",J205,0)</f>
        <v>0</v>
      </c>
      <c r="BI205" s="59">
        <f>IF(N205="nulová",J205,0)</f>
        <v>0</v>
      </c>
      <c r="BJ205" s="38" t="s">
        <v>26</v>
      </c>
      <c r="BK205" s="59">
        <f>ROUND(I205*H205,2)</f>
        <v>0</v>
      </c>
      <c r="BL205" s="38" t="s">
        <v>28</v>
      </c>
      <c r="BM205" s="100" t="s">
        <v>455</v>
      </c>
    </row>
    <row r="206" spans="2:65" s="207" customFormat="1">
      <c r="B206" s="211"/>
      <c r="D206" s="134" t="s">
        <v>88</v>
      </c>
      <c r="E206" s="208" t="s">
        <v>40</v>
      </c>
      <c r="F206" s="212" t="s">
        <v>437</v>
      </c>
      <c r="H206" s="208" t="s">
        <v>40</v>
      </c>
      <c r="I206" s="233"/>
      <c r="L206" s="211"/>
      <c r="M206" s="210"/>
      <c r="T206" s="209"/>
      <c r="AT206" s="208" t="s">
        <v>88</v>
      </c>
      <c r="AU206" s="208" t="s">
        <v>26</v>
      </c>
      <c r="AV206" s="207" t="s">
        <v>25</v>
      </c>
      <c r="AW206" s="207" t="s">
        <v>279</v>
      </c>
      <c r="AX206" s="207" t="s">
        <v>35</v>
      </c>
      <c r="AY206" s="208" t="s">
        <v>85</v>
      </c>
    </row>
    <row r="207" spans="2:65" s="135" customFormat="1">
      <c r="B207" s="139"/>
      <c r="D207" s="134" t="s">
        <v>88</v>
      </c>
      <c r="E207" s="136" t="s">
        <v>40</v>
      </c>
      <c r="F207" s="141" t="s">
        <v>350</v>
      </c>
      <c r="H207" s="140">
        <v>236.26900000000001</v>
      </c>
      <c r="I207" s="234"/>
      <c r="L207" s="139"/>
      <c r="M207" s="138"/>
      <c r="T207" s="137"/>
      <c r="AT207" s="136" t="s">
        <v>88</v>
      </c>
      <c r="AU207" s="136" t="s">
        <v>26</v>
      </c>
      <c r="AV207" s="135" t="s">
        <v>26</v>
      </c>
      <c r="AW207" s="135" t="s">
        <v>279</v>
      </c>
      <c r="AX207" s="135" t="s">
        <v>35</v>
      </c>
      <c r="AY207" s="136" t="s">
        <v>85</v>
      </c>
    </row>
    <row r="208" spans="2:65" s="199" customFormat="1">
      <c r="B208" s="204"/>
      <c r="D208" s="134" t="s">
        <v>88</v>
      </c>
      <c r="E208" s="200" t="s">
        <v>40</v>
      </c>
      <c r="F208" s="206" t="s">
        <v>280</v>
      </c>
      <c r="H208" s="205">
        <v>236.26900000000001</v>
      </c>
      <c r="I208" s="235"/>
      <c r="L208" s="204"/>
      <c r="M208" s="214"/>
      <c r="T208" s="213"/>
      <c r="AT208" s="200" t="s">
        <v>88</v>
      </c>
      <c r="AU208" s="200" t="s">
        <v>26</v>
      </c>
      <c r="AV208" s="199" t="s">
        <v>28</v>
      </c>
      <c r="AW208" s="199" t="s">
        <v>279</v>
      </c>
      <c r="AX208" s="199" t="s">
        <v>25</v>
      </c>
      <c r="AY208" s="200" t="s">
        <v>85</v>
      </c>
    </row>
    <row r="209" spans="2:65" s="195" customFormat="1" ht="33" customHeight="1">
      <c r="B209" s="55"/>
      <c r="C209" s="109" t="s">
        <v>97</v>
      </c>
      <c r="D209" s="109" t="s">
        <v>87</v>
      </c>
      <c r="E209" s="108" t="s">
        <v>456</v>
      </c>
      <c r="F209" s="107" t="s">
        <v>457</v>
      </c>
      <c r="G209" s="106" t="s">
        <v>10</v>
      </c>
      <c r="H209" s="105">
        <v>461.85</v>
      </c>
      <c r="I209" s="231"/>
      <c r="J209" s="104">
        <f>ROUND(I209*H209,2)</f>
        <v>0</v>
      </c>
      <c r="K209" s="81"/>
      <c r="L209" s="42"/>
      <c r="M209" s="232" t="s">
        <v>40</v>
      </c>
      <c r="N209" s="124" t="s">
        <v>56</v>
      </c>
      <c r="P209" s="123">
        <f>O209*H209</f>
        <v>0</v>
      </c>
      <c r="Q209" s="123">
        <v>0.15683380999999999</v>
      </c>
      <c r="R209" s="123">
        <f>Q209*H209</f>
        <v>72.433695148499993</v>
      </c>
      <c r="S209" s="123">
        <v>0</v>
      </c>
      <c r="T209" s="122">
        <f>S209*H209</f>
        <v>0</v>
      </c>
      <c r="AR209" s="100" t="s">
        <v>28</v>
      </c>
      <c r="AT209" s="100" t="s">
        <v>87</v>
      </c>
      <c r="AU209" s="100" t="s">
        <v>26</v>
      </c>
      <c r="AY209" s="38" t="s">
        <v>85</v>
      </c>
      <c r="BE209" s="59">
        <f>IF(N209="základná",J209,0)</f>
        <v>0</v>
      </c>
      <c r="BF209" s="59">
        <f>IF(N209="znížená",J209,0)</f>
        <v>0</v>
      </c>
      <c r="BG209" s="59">
        <f>IF(N209="zákl. prenesená",J209,0)</f>
        <v>0</v>
      </c>
      <c r="BH209" s="59">
        <f>IF(N209="zníž. prenesená",J209,0)</f>
        <v>0</v>
      </c>
      <c r="BI209" s="59">
        <f>IF(N209="nulová",J209,0)</f>
        <v>0</v>
      </c>
      <c r="BJ209" s="38" t="s">
        <v>26</v>
      </c>
      <c r="BK209" s="59">
        <f>ROUND(I209*H209,2)</f>
        <v>0</v>
      </c>
      <c r="BL209" s="38" t="s">
        <v>28</v>
      </c>
      <c r="BM209" s="100" t="s">
        <v>458</v>
      </c>
    </row>
    <row r="210" spans="2:65" s="207" customFormat="1">
      <c r="B210" s="211"/>
      <c r="D210" s="134" t="s">
        <v>88</v>
      </c>
      <c r="E210" s="208" t="s">
        <v>40</v>
      </c>
      <c r="F210" s="212" t="s">
        <v>459</v>
      </c>
      <c r="H210" s="208" t="s">
        <v>40</v>
      </c>
      <c r="I210" s="233"/>
      <c r="L210" s="211"/>
      <c r="M210" s="210"/>
      <c r="T210" s="209"/>
      <c r="AT210" s="208" t="s">
        <v>88</v>
      </c>
      <c r="AU210" s="208" t="s">
        <v>26</v>
      </c>
      <c r="AV210" s="207" t="s">
        <v>25</v>
      </c>
      <c r="AW210" s="207" t="s">
        <v>279</v>
      </c>
      <c r="AX210" s="207" t="s">
        <v>35</v>
      </c>
      <c r="AY210" s="208" t="s">
        <v>85</v>
      </c>
    </row>
    <row r="211" spans="2:65" s="135" customFormat="1">
      <c r="B211" s="139"/>
      <c r="D211" s="134" t="s">
        <v>88</v>
      </c>
      <c r="E211" s="136" t="s">
        <v>40</v>
      </c>
      <c r="F211" s="141" t="s">
        <v>460</v>
      </c>
      <c r="H211" s="140">
        <v>565.96</v>
      </c>
      <c r="I211" s="234"/>
      <c r="L211" s="139"/>
      <c r="M211" s="138"/>
      <c r="T211" s="137"/>
      <c r="AT211" s="136" t="s">
        <v>88</v>
      </c>
      <c r="AU211" s="136" t="s">
        <v>26</v>
      </c>
      <c r="AV211" s="135" t="s">
        <v>26</v>
      </c>
      <c r="AW211" s="135" t="s">
        <v>279</v>
      </c>
      <c r="AX211" s="135" t="s">
        <v>35</v>
      </c>
      <c r="AY211" s="136" t="s">
        <v>85</v>
      </c>
    </row>
    <row r="212" spans="2:65" s="135" customFormat="1">
      <c r="B212" s="139"/>
      <c r="D212" s="134" t="s">
        <v>88</v>
      </c>
      <c r="E212" s="136" t="s">
        <v>40</v>
      </c>
      <c r="F212" s="141" t="s">
        <v>461</v>
      </c>
      <c r="H212" s="140">
        <v>-104.11</v>
      </c>
      <c r="I212" s="234"/>
      <c r="L212" s="139"/>
      <c r="M212" s="138"/>
      <c r="T212" s="137"/>
      <c r="AT212" s="136" t="s">
        <v>88</v>
      </c>
      <c r="AU212" s="136" t="s">
        <v>26</v>
      </c>
      <c r="AV212" s="135" t="s">
        <v>26</v>
      </c>
      <c r="AW212" s="135" t="s">
        <v>279</v>
      </c>
      <c r="AX212" s="135" t="s">
        <v>35</v>
      </c>
      <c r="AY212" s="136" t="s">
        <v>85</v>
      </c>
    </row>
    <row r="213" spans="2:65" s="199" customFormat="1">
      <c r="B213" s="204"/>
      <c r="D213" s="134" t="s">
        <v>88</v>
      </c>
      <c r="E213" s="200" t="s">
        <v>353</v>
      </c>
      <c r="F213" s="206" t="s">
        <v>280</v>
      </c>
      <c r="H213" s="205">
        <v>461.85</v>
      </c>
      <c r="I213" s="235"/>
      <c r="L213" s="204"/>
      <c r="M213" s="214"/>
      <c r="T213" s="213"/>
      <c r="AT213" s="200" t="s">
        <v>88</v>
      </c>
      <c r="AU213" s="200" t="s">
        <v>26</v>
      </c>
      <c r="AV213" s="199" t="s">
        <v>28</v>
      </c>
      <c r="AW213" s="199" t="s">
        <v>279</v>
      </c>
      <c r="AX213" s="199" t="s">
        <v>25</v>
      </c>
      <c r="AY213" s="200" t="s">
        <v>85</v>
      </c>
    </row>
    <row r="214" spans="2:65" s="195" customFormat="1" ht="24.2" customHeight="1">
      <c r="B214" s="55"/>
      <c r="C214" s="109" t="s">
        <v>98</v>
      </c>
      <c r="D214" s="109" t="s">
        <v>87</v>
      </c>
      <c r="E214" s="108" t="s">
        <v>462</v>
      </c>
      <c r="F214" s="107" t="s">
        <v>463</v>
      </c>
      <c r="G214" s="106" t="s">
        <v>8</v>
      </c>
      <c r="H214" s="105">
        <v>0.51800000000000002</v>
      </c>
      <c r="I214" s="231"/>
      <c r="J214" s="104">
        <f>ROUND(I214*H214,2)</f>
        <v>0</v>
      </c>
      <c r="K214" s="81"/>
      <c r="L214" s="42"/>
      <c r="M214" s="232" t="s">
        <v>40</v>
      </c>
      <c r="N214" s="124" t="s">
        <v>56</v>
      </c>
      <c r="P214" s="123">
        <f>O214*H214</f>
        <v>0</v>
      </c>
      <c r="Q214" s="123">
        <v>2.2404829999999998</v>
      </c>
      <c r="R214" s="123">
        <f>Q214*H214</f>
        <v>1.1605701939999999</v>
      </c>
      <c r="S214" s="123">
        <v>0</v>
      </c>
      <c r="T214" s="122">
        <f>S214*H214</f>
        <v>0</v>
      </c>
      <c r="AR214" s="100" t="s">
        <v>104</v>
      </c>
      <c r="AT214" s="100" t="s">
        <v>87</v>
      </c>
      <c r="AU214" s="100" t="s">
        <v>26</v>
      </c>
      <c r="AY214" s="38" t="s">
        <v>85</v>
      </c>
      <c r="BE214" s="59">
        <f>IF(N214="základná",J214,0)</f>
        <v>0</v>
      </c>
      <c r="BF214" s="59">
        <f>IF(N214="znížená",J214,0)</f>
        <v>0</v>
      </c>
      <c r="BG214" s="59">
        <f>IF(N214="zákl. prenesená",J214,0)</f>
        <v>0</v>
      </c>
      <c r="BH214" s="59">
        <f>IF(N214="zníž. prenesená",J214,0)</f>
        <v>0</v>
      </c>
      <c r="BI214" s="59">
        <f>IF(N214="nulová",J214,0)</f>
        <v>0</v>
      </c>
      <c r="BJ214" s="38" t="s">
        <v>26</v>
      </c>
      <c r="BK214" s="59">
        <f>ROUND(I214*H214,2)</f>
        <v>0</v>
      </c>
      <c r="BL214" s="38" t="s">
        <v>104</v>
      </c>
      <c r="BM214" s="100" t="s">
        <v>464</v>
      </c>
    </row>
    <row r="215" spans="2:65" s="207" customFormat="1">
      <c r="B215" s="211"/>
      <c r="D215" s="134" t="s">
        <v>88</v>
      </c>
      <c r="E215" s="208" t="s">
        <v>40</v>
      </c>
      <c r="F215" s="212" t="s">
        <v>465</v>
      </c>
      <c r="H215" s="208" t="s">
        <v>40</v>
      </c>
      <c r="I215" s="233"/>
      <c r="L215" s="211"/>
      <c r="M215" s="210"/>
      <c r="T215" s="209"/>
      <c r="AT215" s="208" t="s">
        <v>88</v>
      </c>
      <c r="AU215" s="208" t="s">
        <v>26</v>
      </c>
      <c r="AV215" s="207" t="s">
        <v>25</v>
      </c>
      <c r="AW215" s="207" t="s">
        <v>279</v>
      </c>
      <c r="AX215" s="207" t="s">
        <v>35</v>
      </c>
      <c r="AY215" s="208" t="s">
        <v>85</v>
      </c>
    </row>
    <row r="216" spans="2:65" s="135" customFormat="1">
      <c r="B216" s="139"/>
      <c r="D216" s="134" t="s">
        <v>88</v>
      </c>
      <c r="E216" s="136" t="s">
        <v>40</v>
      </c>
      <c r="F216" s="141" t="s">
        <v>466</v>
      </c>
      <c r="H216" s="140">
        <v>0.51800000000000002</v>
      </c>
      <c r="I216" s="234"/>
      <c r="L216" s="139"/>
      <c r="M216" s="138"/>
      <c r="T216" s="137"/>
      <c r="AT216" s="136" t="s">
        <v>88</v>
      </c>
      <c r="AU216" s="136" t="s">
        <v>26</v>
      </c>
      <c r="AV216" s="135" t="s">
        <v>26</v>
      </c>
      <c r="AW216" s="135" t="s">
        <v>279</v>
      </c>
      <c r="AX216" s="135" t="s">
        <v>35</v>
      </c>
      <c r="AY216" s="136" t="s">
        <v>85</v>
      </c>
    </row>
    <row r="217" spans="2:65" s="199" customFormat="1">
      <c r="B217" s="204"/>
      <c r="D217" s="134" t="s">
        <v>88</v>
      </c>
      <c r="E217" s="200" t="s">
        <v>40</v>
      </c>
      <c r="F217" s="206" t="s">
        <v>280</v>
      </c>
      <c r="H217" s="205">
        <v>0.51800000000000002</v>
      </c>
      <c r="I217" s="235"/>
      <c r="L217" s="204"/>
      <c r="M217" s="214"/>
      <c r="T217" s="213"/>
      <c r="AT217" s="200" t="s">
        <v>88</v>
      </c>
      <c r="AU217" s="200" t="s">
        <v>26</v>
      </c>
      <c r="AV217" s="199" t="s">
        <v>28</v>
      </c>
      <c r="AW217" s="199" t="s">
        <v>279</v>
      </c>
      <c r="AX217" s="199" t="s">
        <v>25</v>
      </c>
      <c r="AY217" s="200" t="s">
        <v>85</v>
      </c>
    </row>
    <row r="218" spans="2:65" s="195" customFormat="1" ht="24.2" customHeight="1">
      <c r="B218" s="55"/>
      <c r="C218" s="109" t="s">
        <v>100</v>
      </c>
      <c r="D218" s="109" t="s">
        <v>87</v>
      </c>
      <c r="E218" s="108" t="s">
        <v>467</v>
      </c>
      <c r="F218" s="107" t="s">
        <v>468</v>
      </c>
      <c r="G218" s="106" t="s">
        <v>8</v>
      </c>
      <c r="H218" s="105">
        <v>32.33</v>
      </c>
      <c r="I218" s="231"/>
      <c r="J218" s="104">
        <f>ROUND(I218*H218,2)</f>
        <v>0</v>
      </c>
      <c r="K218" s="81"/>
      <c r="L218" s="42"/>
      <c r="M218" s="232" t="s">
        <v>40</v>
      </c>
      <c r="N218" s="124" t="s">
        <v>56</v>
      </c>
      <c r="P218" s="123">
        <f>O218*H218</f>
        <v>0</v>
      </c>
      <c r="Q218" s="123">
        <v>0</v>
      </c>
      <c r="R218" s="123">
        <f>Q218*H218</f>
        <v>0</v>
      </c>
      <c r="S218" s="123">
        <v>0</v>
      </c>
      <c r="T218" s="122">
        <f>S218*H218</f>
        <v>0</v>
      </c>
      <c r="AR218" s="100" t="s">
        <v>28</v>
      </c>
      <c r="AT218" s="100" t="s">
        <v>87</v>
      </c>
      <c r="AU218" s="100" t="s">
        <v>26</v>
      </c>
      <c r="AY218" s="38" t="s">
        <v>85</v>
      </c>
      <c r="BE218" s="59">
        <f>IF(N218="základná",J218,0)</f>
        <v>0</v>
      </c>
      <c r="BF218" s="59">
        <f>IF(N218="znížená",J218,0)</f>
        <v>0</v>
      </c>
      <c r="BG218" s="59">
        <f>IF(N218="zákl. prenesená",J218,0)</f>
        <v>0</v>
      </c>
      <c r="BH218" s="59">
        <f>IF(N218="zníž. prenesená",J218,0)</f>
        <v>0</v>
      </c>
      <c r="BI218" s="59">
        <f>IF(N218="nulová",J218,0)</f>
        <v>0</v>
      </c>
      <c r="BJ218" s="38" t="s">
        <v>26</v>
      </c>
      <c r="BK218" s="59">
        <f>ROUND(I218*H218,2)</f>
        <v>0</v>
      </c>
      <c r="BL218" s="38" t="s">
        <v>28</v>
      </c>
      <c r="BM218" s="100" t="s">
        <v>469</v>
      </c>
    </row>
    <row r="219" spans="2:65" s="207" customFormat="1">
      <c r="B219" s="211"/>
      <c r="D219" s="134" t="s">
        <v>88</v>
      </c>
      <c r="E219" s="208" t="s">
        <v>40</v>
      </c>
      <c r="F219" s="212" t="s">
        <v>459</v>
      </c>
      <c r="H219" s="208" t="s">
        <v>40</v>
      </c>
      <c r="I219" s="233"/>
      <c r="L219" s="211"/>
      <c r="M219" s="210"/>
      <c r="T219" s="209"/>
      <c r="AT219" s="208" t="s">
        <v>88</v>
      </c>
      <c r="AU219" s="208" t="s">
        <v>26</v>
      </c>
      <c r="AV219" s="207" t="s">
        <v>25</v>
      </c>
      <c r="AW219" s="207" t="s">
        <v>279</v>
      </c>
      <c r="AX219" s="207" t="s">
        <v>35</v>
      </c>
      <c r="AY219" s="208" t="s">
        <v>85</v>
      </c>
    </row>
    <row r="220" spans="2:65" s="135" customFormat="1">
      <c r="B220" s="139"/>
      <c r="D220" s="134" t="s">
        <v>88</v>
      </c>
      <c r="E220" s="136" t="s">
        <v>40</v>
      </c>
      <c r="F220" s="141" t="s">
        <v>470</v>
      </c>
      <c r="H220" s="140">
        <v>32.33</v>
      </c>
      <c r="I220" s="234"/>
      <c r="L220" s="139"/>
      <c r="M220" s="138"/>
      <c r="T220" s="137"/>
      <c r="AT220" s="136" t="s">
        <v>88</v>
      </c>
      <c r="AU220" s="136" t="s">
        <v>26</v>
      </c>
      <c r="AV220" s="135" t="s">
        <v>26</v>
      </c>
      <c r="AW220" s="135" t="s">
        <v>279</v>
      </c>
      <c r="AX220" s="135" t="s">
        <v>35</v>
      </c>
      <c r="AY220" s="136" t="s">
        <v>85</v>
      </c>
    </row>
    <row r="221" spans="2:65" s="199" customFormat="1">
      <c r="B221" s="204"/>
      <c r="D221" s="134" t="s">
        <v>88</v>
      </c>
      <c r="E221" s="200" t="s">
        <v>40</v>
      </c>
      <c r="F221" s="206" t="s">
        <v>280</v>
      </c>
      <c r="H221" s="205">
        <v>32.33</v>
      </c>
      <c r="I221" s="235"/>
      <c r="L221" s="204"/>
      <c r="M221" s="214"/>
      <c r="T221" s="213"/>
      <c r="AT221" s="200" t="s">
        <v>88</v>
      </c>
      <c r="AU221" s="200" t="s">
        <v>26</v>
      </c>
      <c r="AV221" s="199" t="s">
        <v>28</v>
      </c>
      <c r="AW221" s="199" t="s">
        <v>279</v>
      </c>
      <c r="AX221" s="199" t="s">
        <v>25</v>
      </c>
      <c r="AY221" s="200" t="s">
        <v>85</v>
      </c>
    </row>
    <row r="222" spans="2:65" s="195" customFormat="1" ht="24.2" customHeight="1">
      <c r="B222" s="55"/>
      <c r="C222" s="109" t="s">
        <v>99</v>
      </c>
      <c r="D222" s="109" t="s">
        <v>87</v>
      </c>
      <c r="E222" s="108" t="s">
        <v>471</v>
      </c>
      <c r="F222" s="107" t="s">
        <v>472</v>
      </c>
      <c r="G222" s="106" t="s">
        <v>8</v>
      </c>
      <c r="H222" s="105">
        <v>0.51800000000000002</v>
      </c>
      <c r="I222" s="231"/>
      <c r="J222" s="104">
        <f>ROUND(I222*H222,2)</f>
        <v>0</v>
      </c>
      <c r="K222" s="81"/>
      <c r="L222" s="42"/>
      <c r="M222" s="232" t="s">
        <v>40</v>
      </c>
      <c r="N222" s="124" t="s">
        <v>56</v>
      </c>
      <c r="P222" s="123">
        <f>O222*H222</f>
        <v>0</v>
      </c>
      <c r="Q222" s="123">
        <v>0</v>
      </c>
      <c r="R222" s="123">
        <f>Q222*H222</f>
        <v>0</v>
      </c>
      <c r="S222" s="123">
        <v>0</v>
      </c>
      <c r="T222" s="122">
        <f>S222*H222</f>
        <v>0</v>
      </c>
      <c r="AR222" s="100" t="s">
        <v>28</v>
      </c>
      <c r="AT222" s="100" t="s">
        <v>87</v>
      </c>
      <c r="AU222" s="100" t="s">
        <v>26</v>
      </c>
      <c r="AY222" s="38" t="s">
        <v>85</v>
      </c>
      <c r="BE222" s="59">
        <f>IF(N222="základná",J222,0)</f>
        <v>0</v>
      </c>
      <c r="BF222" s="59">
        <f>IF(N222="znížená",J222,0)</f>
        <v>0</v>
      </c>
      <c r="BG222" s="59">
        <f>IF(N222="zákl. prenesená",J222,0)</f>
        <v>0</v>
      </c>
      <c r="BH222" s="59">
        <f>IF(N222="zníž. prenesená",J222,0)</f>
        <v>0</v>
      </c>
      <c r="BI222" s="59">
        <f>IF(N222="nulová",J222,0)</f>
        <v>0</v>
      </c>
      <c r="BJ222" s="38" t="s">
        <v>26</v>
      </c>
      <c r="BK222" s="59">
        <f>ROUND(I222*H222,2)</f>
        <v>0</v>
      </c>
      <c r="BL222" s="38" t="s">
        <v>28</v>
      </c>
      <c r="BM222" s="100" t="s">
        <v>473</v>
      </c>
    </row>
    <row r="223" spans="2:65" s="207" customFormat="1">
      <c r="B223" s="211"/>
      <c r="D223" s="134" t="s">
        <v>88</v>
      </c>
      <c r="E223" s="208" t="s">
        <v>40</v>
      </c>
      <c r="F223" s="212" t="s">
        <v>465</v>
      </c>
      <c r="H223" s="208" t="s">
        <v>40</v>
      </c>
      <c r="I223" s="233"/>
      <c r="L223" s="211"/>
      <c r="M223" s="210"/>
      <c r="T223" s="209"/>
      <c r="AT223" s="208" t="s">
        <v>88</v>
      </c>
      <c r="AU223" s="208" t="s">
        <v>26</v>
      </c>
      <c r="AV223" s="207" t="s">
        <v>25</v>
      </c>
      <c r="AW223" s="207" t="s">
        <v>279</v>
      </c>
      <c r="AX223" s="207" t="s">
        <v>35</v>
      </c>
      <c r="AY223" s="208" t="s">
        <v>85</v>
      </c>
    </row>
    <row r="224" spans="2:65" s="135" customFormat="1">
      <c r="B224" s="139"/>
      <c r="D224" s="134" t="s">
        <v>88</v>
      </c>
      <c r="E224" s="136" t="s">
        <v>40</v>
      </c>
      <c r="F224" s="141" t="s">
        <v>466</v>
      </c>
      <c r="H224" s="140">
        <v>0.51800000000000002</v>
      </c>
      <c r="I224" s="234"/>
      <c r="L224" s="139"/>
      <c r="M224" s="138"/>
      <c r="T224" s="137"/>
      <c r="AT224" s="136" t="s">
        <v>88</v>
      </c>
      <c r="AU224" s="136" t="s">
        <v>26</v>
      </c>
      <c r="AV224" s="135" t="s">
        <v>26</v>
      </c>
      <c r="AW224" s="135" t="s">
        <v>279</v>
      </c>
      <c r="AX224" s="135" t="s">
        <v>35</v>
      </c>
      <c r="AY224" s="136" t="s">
        <v>85</v>
      </c>
    </row>
    <row r="225" spans="2:65" s="199" customFormat="1">
      <c r="B225" s="204"/>
      <c r="D225" s="134" t="s">
        <v>88</v>
      </c>
      <c r="E225" s="200" t="s">
        <v>40</v>
      </c>
      <c r="F225" s="206" t="s">
        <v>280</v>
      </c>
      <c r="H225" s="205">
        <v>0.51800000000000002</v>
      </c>
      <c r="I225" s="235"/>
      <c r="L225" s="204"/>
      <c r="M225" s="214"/>
      <c r="T225" s="213"/>
      <c r="AT225" s="200" t="s">
        <v>88</v>
      </c>
      <c r="AU225" s="200" t="s">
        <v>26</v>
      </c>
      <c r="AV225" s="199" t="s">
        <v>28</v>
      </c>
      <c r="AW225" s="199" t="s">
        <v>279</v>
      </c>
      <c r="AX225" s="199" t="s">
        <v>25</v>
      </c>
      <c r="AY225" s="200" t="s">
        <v>85</v>
      </c>
    </row>
    <row r="226" spans="2:65" s="195" customFormat="1" ht="33" customHeight="1">
      <c r="B226" s="55"/>
      <c r="C226" s="109" t="s">
        <v>86</v>
      </c>
      <c r="D226" s="109" t="s">
        <v>87</v>
      </c>
      <c r="E226" s="108" t="s">
        <v>474</v>
      </c>
      <c r="F226" s="107" t="s">
        <v>475</v>
      </c>
      <c r="G226" s="106" t="s">
        <v>8</v>
      </c>
      <c r="H226" s="105">
        <v>32.33</v>
      </c>
      <c r="I226" s="231"/>
      <c r="J226" s="104">
        <f>ROUND(I226*H226,2)</f>
        <v>0</v>
      </c>
      <c r="K226" s="81"/>
      <c r="L226" s="42"/>
      <c r="M226" s="232" t="s">
        <v>40</v>
      </c>
      <c r="N226" s="124" t="s">
        <v>56</v>
      </c>
      <c r="P226" s="123">
        <f>O226*H226</f>
        <v>0</v>
      </c>
      <c r="Q226" s="123">
        <v>0</v>
      </c>
      <c r="R226" s="123">
        <f>Q226*H226</f>
        <v>0</v>
      </c>
      <c r="S226" s="123">
        <v>0</v>
      </c>
      <c r="T226" s="122">
        <f>S226*H226</f>
        <v>0</v>
      </c>
      <c r="AR226" s="100" t="s">
        <v>28</v>
      </c>
      <c r="AT226" s="100" t="s">
        <v>87</v>
      </c>
      <c r="AU226" s="100" t="s">
        <v>26</v>
      </c>
      <c r="AY226" s="38" t="s">
        <v>85</v>
      </c>
      <c r="BE226" s="59">
        <f>IF(N226="základná",J226,0)</f>
        <v>0</v>
      </c>
      <c r="BF226" s="59">
        <f>IF(N226="znížená",J226,0)</f>
        <v>0</v>
      </c>
      <c r="BG226" s="59">
        <f>IF(N226="zákl. prenesená",J226,0)</f>
        <v>0</v>
      </c>
      <c r="BH226" s="59">
        <f>IF(N226="zníž. prenesená",J226,0)</f>
        <v>0</v>
      </c>
      <c r="BI226" s="59">
        <f>IF(N226="nulová",J226,0)</f>
        <v>0</v>
      </c>
      <c r="BJ226" s="38" t="s">
        <v>26</v>
      </c>
      <c r="BK226" s="59">
        <f>ROUND(I226*H226,2)</f>
        <v>0</v>
      </c>
      <c r="BL226" s="38" t="s">
        <v>28</v>
      </c>
      <c r="BM226" s="100" t="s">
        <v>476</v>
      </c>
    </row>
    <row r="227" spans="2:65" s="207" customFormat="1">
      <c r="B227" s="211"/>
      <c r="D227" s="134" t="s">
        <v>88</v>
      </c>
      <c r="E227" s="208" t="s">
        <v>40</v>
      </c>
      <c r="F227" s="212" t="s">
        <v>459</v>
      </c>
      <c r="H227" s="208" t="s">
        <v>40</v>
      </c>
      <c r="I227" s="233"/>
      <c r="L227" s="211"/>
      <c r="M227" s="210"/>
      <c r="T227" s="209"/>
      <c r="AT227" s="208" t="s">
        <v>88</v>
      </c>
      <c r="AU227" s="208" t="s">
        <v>26</v>
      </c>
      <c r="AV227" s="207" t="s">
        <v>25</v>
      </c>
      <c r="AW227" s="207" t="s">
        <v>279</v>
      </c>
      <c r="AX227" s="207" t="s">
        <v>35</v>
      </c>
      <c r="AY227" s="208" t="s">
        <v>85</v>
      </c>
    </row>
    <row r="228" spans="2:65" s="135" customFormat="1">
      <c r="B228" s="139"/>
      <c r="D228" s="134" t="s">
        <v>88</v>
      </c>
      <c r="E228" s="136" t="s">
        <v>40</v>
      </c>
      <c r="F228" s="141" t="s">
        <v>470</v>
      </c>
      <c r="H228" s="140">
        <v>32.33</v>
      </c>
      <c r="I228" s="234"/>
      <c r="L228" s="139"/>
      <c r="M228" s="138"/>
      <c r="T228" s="137"/>
      <c r="AT228" s="136" t="s">
        <v>88</v>
      </c>
      <c r="AU228" s="136" t="s">
        <v>26</v>
      </c>
      <c r="AV228" s="135" t="s">
        <v>26</v>
      </c>
      <c r="AW228" s="135" t="s">
        <v>279</v>
      </c>
      <c r="AX228" s="135" t="s">
        <v>35</v>
      </c>
      <c r="AY228" s="136" t="s">
        <v>85</v>
      </c>
    </row>
    <row r="229" spans="2:65" s="199" customFormat="1">
      <c r="B229" s="204"/>
      <c r="D229" s="134" t="s">
        <v>88</v>
      </c>
      <c r="E229" s="200" t="s">
        <v>40</v>
      </c>
      <c r="F229" s="206" t="s">
        <v>280</v>
      </c>
      <c r="H229" s="205">
        <v>32.33</v>
      </c>
      <c r="I229" s="235"/>
      <c r="L229" s="204"/>
      <c r="M229" s="214"/>
      <c r="T229" s="213"/>
      <c r="AT229" s="200" t="s">
        <v>88</v>
      </c>
      <c r="AU229" s="200" t="s">
        <v>26</v>
      </c>
      <c r="AV229" s="199" t="s">
        <v>28</v>
      </c>
      <c r="AW229" s="199" t="s">
        <v>279</v>
      </c>
      <c r="AX229" s="199" t="s">
        <v>25</v>
      </c>
      <c r="AY229" s="200" t="s">
        <v>85</v>
      </c>
    </row>
    <row r="230" spans="2:65" s="195" customFormat="1" ht="37.9" customHeight="1">
      <c r="B230" s="55"/>
      <c r="C230" s="109" t="s">
        <v>89</v>
      </c>
      <c r="D230" s="109" t="s">
        <v>87</v>
      </c>
      <c r="E230" s="108" t="s">
        <v>477</v>
      </c>
      <c r="F230" s="107" t="s">
        <v>478</v>
      </c>
      <c r="G230" s="106" t="s">
        <v>10</v>
      </c>
      <c r="H230" s="105">
        <v>461.85</v>
      </c>
      <c r="I230" s="231"/>
      <c r="J230" s="104">
        <f>ROUND(I230*H230,2)</f>
        <v>0</v>
      </c>
      <c r="K230" s="81"/>
      <c r="L230" s="42"/>
      <c r="M230" s="232" t="s">
        <v>40</v>
      </c>
      <c r="N230" s="124" t="s">
        <v>56</v>
      </c>
      <c r="P230" s="123">
        <f>O230*H230</f>
        <v>0</v>
      </c>
      <c r="Q230" s="123">
        <v>3.52441E-3</v>
      </c>
      <c r="R230" s="123">
        <f>Q230*H230</f>
        <v>1.6277487585000001</v>
      </c>
      <c r="S230" s="123">
        <v>0</v>
      </c>
      <c r="T230" s="122">
        <f>S230*H230</f>
        <v>0</v>
      </c>
      <c r="AR230" s="100" t="s">
        <v>28</v>
      </c>
      <c r="AT230" s="100" t="s">
        <v>87</v>
      </c>
      <c r="AU230" s="100" t="s">
        <v>26</v>
      </c>
      <c r="AY230" s="38" t="s">
        <v>85</v>
      </c>
      <c r="BE230" s="59">
        <f>IF(N230="základná",J230,0)</f>
        <v>0</v>
      </c>
      <c r="BF230" s="59">
        <f>IF(N230="znížená",J230,0)</f>
        <v>0</v>
      </c>
      <c r="BG230" s="59">
        <f>IF(N230="zákl. prenesená",J230,0)</f>
        <v>0</v>
      </c>
      <c r="BH230" s="59">
        <f>IF(N230="zníž. prenesená",J230,0)</f>
        <v>0</v>
      </c>
      <c r="BI230" s="59">
        <f>IF(N230="nulová",J230,0)</f>
        <v>0</v>
      </c>
      <c r="BJ230" s="38" t="s">
        <v>26</v>
      </c>
      <c r="BK230" s="59">
        <f>ROUND(I230*H230,2)</f>
        <v>0</v>
      </c>
      <c r="BL230" s="38" t="s">
        <v>28</v>
      </c>
      <c r="BM230" s="100" t="s">
        <v>479</v>
      </c>
    </row>
    <row r="231" spans="2:65" s="207" customFormat="1">
      <c r="B231" s="211"/>
      <c r="D231" s="134" t="s">
        <v>88</v>
      </c>
      <c r="E231" s="208" t="s">
        <v>40</v>
      </c>
      <c r="F231" s="212" t="s">
        <v>459</v>
      </c>
      <c r="H231" s="208" t="s">
        <v>40</v>
      </c>
      <c r="I231" s="233"/>
      <c r="L231" s="211"/>
      <c r="M231" s="210"/>
      <c r="T231" s="209"/>
      <c r="AT231" s="208" t="s">
        <v>88</v>
      </c>
      <c r="AU231" s="208" t="s">
        <v>26</v>
      </c>
      <c r="AV231" s="207" t="s">
        <v>25</v>
      </c>
      <c r="AW231" s="207" t="s">
        <v>279</v>
      </c>
      <c r="AX231" s="207" t="s">
        <v>35</v>
      </c>
      <c r="AY231" s="208" t="s">
        <v>85</v>
      </c>
    </row>
    <row r="232" spans="2:65" s="135" customFormat="1">
      <c r="B232" s="139"/>
      <c r="D232" s="134" t="s">
        <v>88</v>
      </c>
      <c r="E232" s="136" t="s">
        <v>40</v>
      </c>
      <c r="F232" s="141" t="s">
        <v>353</v>
      </c>
      <c r="H232" s="140">
        <v>461.85</v>
      </c>
      <c r="I232" s="234"/>
      <c r="L232" s="139"/>
      <c r="M232" s="138"/>
      <c r="T232" s="137"/>
      <c r="AT232" s="136" t="s">
        <v>88</v>
      </c>
      <c r="AU232" s="136" t="s">
        <v>26</v>
      </c>
      <c r="AV232" s="135" t="s">
        <v>26</v>
      </c>
      <c r="AW232" s="135" t="s">
        <v>279</v>
      </c>
      <c r="AX232" s="135" t="s">
        <v>35</v>
      </c>
      <c r="AY232" s="136" t="s">
        <v>85</v>
      </c>
    </row>
    <row r="233" spans="2:65" s="199" customFormat="1">
      <c r="B233" s="204"/>
      <c r="D233" s="134" t="s">
        <v>88</v>
      </c>
      <c r="E233" s="200" t="s">
        <v>40</v>
      </c>
      <c r="F233" s="206" t="s">
        <v>280</v>
      </c>
      <c r="H233" s="205">
        <v>461.85</v>
      </c>
      <c r="I233" s="235"/>
      <c r="L233" s="204"/>
      <c r="M233" s="214"/>
      <c r="T233" s="213"/>
      <c r="AT233" s="200" t="s">
        <v>88</v>
      </c>
      <c r="AU233" s="200" t="s">
        <v>26</v>
      </c>
      <c r="AV233" s="199" t="s">
        <v>28</v>
      </c>
      <c r="AW233" s="199" t="s">
        <v>279</v>
      </c>
      <c r="AX233" s="199" t="s">
        <v>25</v>
      </c>
      <c r="AY233" s="200" t="s">
        <v>85</v>
      </c>
    </row>
    <row r="234" spans="2:65" s="110" customFormat="1" ht="22.9" customHeight="1">
      <c r="B234" s="117"/>
      <c r="D234" s="112" t="s">
        <v>7</v>
      </c>
      <c r="E234" s="119" t="s">
        <v>92</v>
      </c>
      <c r="F234" s="119" t="s">
        <v>291</v>
      </c>
      <c r="I234" s="230"/>
      <c r="J234" s="118">
        <f>BK234</f>
        <v>0</v>
      </c>
      <c r="L234" s="117"/>
      <c r="M234" s="116"/>
      <c r="P234" s="115">
        <f>SUM(P235:P278)</f>
        <v>0</v>
      </c>
      <c r="R234" s="115">
        <f>SUM(R235:R278)</f>
        <v>0.915738477</v>
      </c>
      <c r="T234" s="114">
        <f>SUM(T235:T278)</f>
        <v>32.844809999999995</v>
      </c>
      <c r="AR234" s="112" t="s">
        <v>25</v>
      </c>
      <c r="AT234" s="113" t="s">
        <v>7</v>
      </c>
      <c r="AU234" s="113" t="s">
        <v>25</v>
      </c>
      <c r="AY234" s="112" t="s">
        <v>85</v>
      </c>
      <c r="BK234" s="111">
        <f>SUM(BK235:BK278)</f>
        <v>0</v>
      </c>
    </row>
    <row r="235" spans="2:65" s="195" customFormat="1" ht="24.2" customHeight="1">
      <c r="B235" s="55"/>
      <c r="C235" s="109" t="s">
        <v>90</v>
      </c>
      <c r="D235" s="109" t="s">
        <v>87</v>
      </c>
      <c r="E235" s="108" t="s">
        <v>292</v>
      </c>
      <c r="F235" s="107" t="s">
        <v>293</v>
      </c>
      <c r="G235" s="106" t="s">
        <v>10</v>
      </c>
      <c r="H235" s="105">
        <v>461.85</v>
      </c>
      <c r="I235" s="231"/>
      <c r="J235" s="104">
        <f>ROUND(I235*H235,2)</f>
        <v>0</v>
      </c>
      <c r="K235" s="81"/>
      <c r="L235" s="42"/>
      <c r="M235" s="232" t="s">
        <v>40</v>
      </c>
      <c r="N235" s="124" t="s">
        <v>56</v>
      </c>
      <c r="P235" s="123">
        <f>O235*H235</f>
        <v>0</v>
      </c>
      <c r="Q235" s="123">
        <v>1.92542E-3</v>
      </c>
      <c r="R235" s="123">
        <f>Q235*H235</f>
        <v>0.88925522700000004</v>
      </c>
      <c r="S235" s="123">
        <v>0</v>
      </c>
      <c r="T235" s="122">
        <f>S235*H235</f>
        <v>0</v>
      </c>
      <c r="AR235" s="100" t="s">
        <v>28</v>
      </c>
      <c r="AT235" s="100" t="s">
        <v>87</v>
      </c>
      <c r="AU235" s="100" t="s">
        <v>26</v>
      </c>
      <c r="AY235" s="38" t="s">
        <v>85</v>
      </c>
      <c r="BE235" s="59">
        <f>IF(N235="základná",J235,0)</f>
        <v>0</v>
      </c>
      <c r="BF235" s="59">
        <f>IF(N235="znížená",J235,0)</f>
        <v>0</v>
      </c>
      <c r="BG235" s="59">
        <f>IF(N235="zákl. prenesená",J235,0)</f>
        <v>0</v>
      </c>
      <c r="BH235" s="59">
        <f>IF(N235="zníž. prenesená",J235,0)</f>
        <v>0</v>
      </c>
      <c r="BI235" s="59">
        <f>IF(N235="nulová",J235,0)</f>
        <v>0</v>
      </c>
      <c r="BJ235" s="38" t="s">
        <v>26</v>
      </c>
      <c r="BK235" s="59">
        <f>ROUND(I235*H235,2)</f>
        <v>0</v>
      </c>
      <c r="BL235" s="38" t="s">
        <v>28</v>
      </c>
      <c r="BM235" s="100" t="s">
        <v>480</v>
      </c>
    </row>
    <row r="236" spans="2:65" s="135" customFormat="1">
      <c r="B236" s="139"/>
      <c r="D236" s="134" t="s">
        <v>88</v>
      </c>
      <c r="E236" s="136" t="s">
        <v>40</v>
      </c>
      <c r="F236" s="141" t="s">
        <v>353</v>
      </c>
      <c r="H236" s="140">
        <v>461.85</v>
      </c>
      <c r="I236" s="234"/>
      <c r="L236" s="139"/>
      <c r="M236" s="138"/>
      <c r="T236" s="137"/>
      <c r="AT236" s="136" t="s">
        <v>88</v>
      </c>
      <c r="AU236" s="136" t="s">
        <v>26</v>
      </c>
      <c r="AV236" s="135" t="s">
        <v>26</v>
      </c>
      <c r="AW236" s="135" t="s">
        <v>279</v>
      </c>
      <c r="AX236" s="135" t="s">
        <v>35</v>
      </c>
      <c r="AY236" s="136" t="s">
        <v>85</v>
      </c>
    </row>
    <row r="237" spans="2:65" s="199" customFormat="1">
      <c r="B237" s="204"/>
      <c r="D237" s="134" t="s">
        <v>88</v>
      </c>
      <c r="E237" s="200" t="s">
        <v>40</v>
      </c>
      <c r="F237" s="206" t="s">
        <v>280</v>
      </c>
      <c r="H237" s="205">
        <v>461.85</v>
      </c>
      <c r="I237" s="235"/>
      <c r="L237" s="204"/>
      <c r="M237" s="214"/>
      <c r="T237" s="213"/>
      <c r="AT237" s="200" t="s">
        <v>88</v>
      </c>
      <c r="AU237" s="200" t="s">
        <v>26</v>
      </c>
      <c r="AV237" s="199" t="s">
        <v>28</v>
      </c>
      <c r="AW237" s="199" t="s">
        <v>279</v>
      </c>
      <c r="AX237" s="199" t="s">
        <v>25</v>
      </c>
      <c r="AY237" s="200" t="s">
        <v>85</v>
      </c>
    </row>
    <row r="238" spans="2:65" s="195" customFormat="1" ht="16.5" customHeight="1">
      <c r="B238" s="55"/>
      <c r="C238" s="109" t="s">
        <v>142</v>
      </c>
      <c r="D238" s="109" t="s">
        <v>87</v>
      </c>
      <c r="E238" s="108" t="s">
        <v>294</v>
      </c>
      <c r="F238" s="107" t="s">
        <v>295</v>
      </c>
      <c r="G238" s="106" t="s">
        <v>10</v>
      </c>
      <c r="H238" s="105">
        <v>461.85</v>
      </c>
      <c r="I238" s="231"/>
      <c r="J238" s="104">
        <f>ROUND(I238*H238,2)</f>
        <v>0</v>
      </c>
      <c r="K238" s="81"/>
      <c r="L238" s="42"/>
      <c r="M238" s="232" t="s">
        <v>40</v>
      </c>
      <c r="N238" s="124" t="s">
        <v>56</v>
      </c>
      <c r="P238" s="123">
        <f>O238*H238</f>
        <v>0</v>
      </c>
      <c r="Q238" s="123">
        <v>4.8999999999999998E-5</v>
      </c>
      <c r="R238" s="123">
        <f>Q238*H238</f>
        <v>2.2630649999999999E-2</v>
      </c>
      <c r="S238" s="123">
        <v>0</v>
      </c>
      <c r="T238" s="122">
        <f>S238*H238</f>
        <v>0</v>
      </c>
      <c r="AR238" s="100" t="s">
        <v>28</v>
      </c>
      <c r="AT238" s="100" t="s">
        <v>87</v>
      </c>
      <c r="AU238" s="100" t="s">
        <v>26</v>
      </c>
      <c r="AY238" s="38" t="s">
        <v>85</v>
      </c>
      <c r="BE238" s="59">
        <f>IF(N238="základná",J238,0)</f>
        <v>0</v>
      </c>
      <c r="BF238" s="59">
        <f>IF(N238="znížená",J238,0)</f>
        <v>0</v>
      </c>
      <c r="BG238" s="59">
        <f>IF(N238="zákl. prenesená",J238,0)</f>
        <v>0</v>
      </c>
      <c r="BH238" s="59">
        <f>IF(N238="zníž. prenesená",J238,0)</f>
        <v>0</v>
      </c>
      <c r="BI238" s="59">
        <f>IF(N238="nulová",J238,0)</f>
        <v>0</v>
      </c>
      <c r="BJ238" s="38" t="s">
        <v>26</v>
      </c>
      <c r="BK238" s="59">
        <f>ROUND(I238*H238,2)</f>
        <v>0</v>
      </c>
      <c r="BL238" s="38" t="s">
        <v>28</v>
      </c>
      <c r="BM238" s="100" t="s">
        <v>481</v>
      </c>
    </row>
    <row r="239" spans="2:65" s="135" customFormat="1">
      <c r="B239" s="139"/>
      <c r="D239" s="134" t="s">
        <v>88</v>
      </c>
      <c r="E239" s="136" t="s">
        <v>40</v>
      </c>
      <c r="F239" s="141" t="s">
        <v>353</v>
      </c>
      <c r="H239" s="140">
        <v>461.85</v>
      </c>
      <c r="I239" s="234"/>
      <c r="L239" s="139"/>
      <c r="M239" s="138"/>
      <c r="T239" s="137"/>
      <c r="AT239" s="136" t="s">
        <v>88</v>
      </c>
      <c r="AU239" s="136" t="s">
        <v>26</v>
      </c>
      <c r="AV239" s="135" t="s">
        <v>26</v>
      </c>
      <c r="AW239" s="135" t="s">
        <v>279</v>
      </c>
      <c r="AX239" s="135" t="s">
        <v>35</v>
      </c>
      <c r="AY239" s="136" t="s">
        <v>85</v>
      </c>
    </row>
    <row r="240" spans="2:65" s="199" customFormat="1">
      <c r="B240" s="204"/>
      <c r="D240" s="134" t="s">
        <v>88</v>
      </c>
      <c r="E240" s="200" t="s">
        <v>40</v>
      </c>
      <c r="F240" s="206" t="s">
        <v>280</v>
      </c>
      <c r="H240" s="205">
        <v>461.85</v>
      </c>
      <c r="I240" s="235"/>
      <c r="L240" s="204"/>
      <c r="M240" s="214"/>
      <c r="T240" s="213"/>
      <c r="AT240" s="200" t="s">
        <v>88</v>
      </c>
      <c r="AU240" s="200" t="s">
        <v>26</v>
      </c>
      <c r="AV240" s="199" t="s">
        <v>28</v>
      </c>
      <c r="AW240" s="199" t="s">
        <v>279</v>
      </c>
      <c r="AX240" s="199" t="s">
        <v>25</v>
      </c>
      <c r="AY240" s="200" t="s">
        <v>85</v>
      </c>
    </row>
    <row r="241" spans="2:65" s="195" customFormat="1" ht="37.9" customHeight="1">
      <c r="B241" s="55"/>
      <c r="C241" s="109" t="s">
        <v>143</v>
      </c>
      <c r="D241" s="109" t="s">
        <v>87</v>
      </c>
      <c r="E241" s="108" t="s">
        <v>482</v>
      </c>
      <c r="F241" s="107" t="s">
        <v>483</v>
      </c>
      <c r="G241" s="106" t="s">
        <v>134</v>
      </c>
      <c r="H241" s="105">
        <v>16</v>
      </c>
      <c r="I241" s="231"/>
      <c r="J241" s="104">
        <f>ROUND(I241*H241,2)</f>
        <v>0</v>
      </c>
      <c r="K241" s="81"/>
      <c r="L241" s="42"/>
      <c r="M241" s="232" t="s">
        <v>40</v>
      </c>
      <c r="N241" s="124" t="s">
        <v>56</v>
      </c>
      <c r="P241" s="123">
        <f>O241*H241</f>
        <v>0</v>
      </c>
      <c r="Q241" s="123">
        <v>1.6359999999999999E-4</v>
      </c>
      <c r="R241" s="123">
        <f>Q241*H241</f>
        <v>2.6175999999999999E-3</v>
      </c>
      <c r="S241" s="123">
        <v>0</v>
      </c>
      <c r="T241" s="122">
        <f>S241*H241</f>
        <v>0</v>
      </c>
      <c r="AR241" s="100" t="s">
        <v>28</v>
      </c>
      <c r="AT241" s="100" t="s">
        <v>87</v>
      </c>
      <c r="AU241" s="100" t="s">
        <v>26</v>
      </c>
      <c r="AY241" s="38" t="s">
        <v>85</v>
      </c>
      <c r="BE241" s="59">
        <f>IF(N241="základná",J241,0)</f>
        <v>0</v>
      </c>
      <c r="BF241" s="59">
        <f>IF(N241="znížená",J241,0)</f>
        <v>0</v>
      </c>
      <c r="BG241" s="59">
        <f>IF(N241="zákl. prenesená",J241,0)</f>
        <v>0</v>
      </c>
      <c r="BH241" s="59">
        <f>IF(N241="zníž. prenesená",J241,0)</f>
        <v>0</v>
      </c>
      <c r="BI241" s="59">
        <f>IF(N241="nulová",J241,0)</f>
        <v>0</v>
      </c>
      <c r="BJ241" s="38" t="s">
        <v>26</v>
      </c>
      <c r="BK241" s="59">
        <f>ROUND(I241*H241,2)</f>
        <v>0</v>
      </c>
      <c r="BL241" s="38" t="s">
        <v>28</v>
      </c>
      <c r="BM241" s="100" t="s">
        <v>484</v>
      </c>
    </row>
    <row r="242" spans="2:65" s="207" customFormat="1">
      <c r="B242" s="211"/>
      <c r="D242" s="134" t="s">
        <v>88</v>
      </c>
      <c r="E242" s="208" t="s">
        <v>40</v>
      </c>
      <c r="F242" s="212" t="s">
        <v>485</v>
      </c>
      <c r="H242" s="208" t="s">
        <v>40</v>
      </c>
      <c r="I242" s="233"/>
      <c r="L242" s="211"/>
      <c r="M242" s="210"/>
      <c r="T242" s="209"/>
      <c r="AT242" s="208" t="s">
        <v>88</v>
      </c>
      <c r="AU242" s="208" t="s">
        <v>26</v>
      </c>
      <c r="AV242" s="207" t="s">
        <v>25</v>
      </c>
      <c r="AW242" s="207" t="s">
        <v>279</v>
      </c>
      <c r="AX242" s="207" t="s">
        <v>35</v>
      </c>
      <c r="AY242" s="208" t="s">
        <v>85</v>
      </c>
    </row>
    <row r="243" spans="2:65" s="135" customFormat="1">
      <c r="B243" s="139"/>
      <c r="D243" s="134" t="s">
        <v>88</v>
      </c>
      <c r="E243" s="136" t="s">
        <v>40</v>
      </c>
      <c r="F243" s="141" t="s">
        <v>296</v>
      </c>
      <c r="H243" s="140">
        <v>16</v>
      </c>
      <c r="I243" s="234"/>
      <c r="L243" s="139"/>
      <c r="M243" s="138"/>
      <c r="T243" s="137"/>
      <c r="AT243" s="136" t="s">
        <v>88</v>
      </c>
      <c r="AU243" s="136" t="s">
        <v>26</v>
      </c>
      <c r="AV243" s="135" t="s">
        <v>26</v>
      </c>
      <c r="AW243" s="135" t="s">
        <v>279</v>
      </c>
      <c r="AX243" s="135" t="s">
        <v>35</v>
      </c>
      <c r="AY243" s="136" t="s">
        <v>85</v>
      </c>
    </row>
    <row r="244" spans="2:65" s="199" customFormat="1">
      <c r="B244" s="204"/>
      <c r="D244" s="134" t="s">
        <v>88</v>
      </c>
      <c r="E244" s="200" t="s">
        <v>40</v>
      </c>
      <c r="F244" s="206" t="s">
        <v>280</v>
      </c>
      <c r="H244" s="205">
        <v>16</v>
      </c>
      <c r="I244" s="235"/>
      <c r="L244" s="204"/>
      <c r="M244" s="214"/>
      <c r="T244" s="213"/>
      <c r="AT244" s="200" t="s">
        <v>88</v>
      </c>
      <c r="AU244" s="200" t="s">
        <v>26</v>
      </c>
      <c r="AV244" s="199" t="s">
        <v>28</v>
      </c>
      <c r="AW244" s="199" t="s">
        <v>279</v>
      </c>
      <c r="AX244" s="199" t="s">
        <v>25</v>
      </c>
      <c r="AY244" s="200" t="s">
        <v>85</v>
      </c>
    </row>
    <row r="245" spans="2:65" s="195" customFormat="1" ht="33" customHeight="1">
      <c r="B245" s="55"/>
      <c r="C245" s="109" t="s">
        <v>101</v>
      </c>
      <c r="D245" s="109" t="s">
        <v>87</v>
      </c>
      <c r="E245" s="108" t="s">
        <v>486</v>
      </c>
      <c r="F245" s="107" t="s">
        <v>487</v>
      </c>
      <c r="G245" s="106" t="s">
        <v>10</v>
      </c>
      <c r="H245" s="105">
        <v>1.575</v>
      </c>
      <c r="I245" s="231"/>
      <c r="J245" s="104">
        <f>ROUND(I245*H245,2)</f>
        <v>0</v>
      </c>
      <c r="K245" s="81"/>
      <c r="L245" s="42"/>
      <c r="M245" s="232" t="s">
        <v>40</v>
      </c>
      <c r="N245" s="124" t="s">
        <v>56</v>
      </c>
      <c r="P245" s="123">
        <f>O245*H245</f>
        <v>0</v>
      </c>
      <c r="Q245" s="123">
        <v>0</v>
      </c>
      <c r="R245" s="123">
        <f>Q245*H245</f>
        <v>0</v>
      </c>
      <c r="S245" s="123">
        <v>5.7000000000000002E-2</v>
      </c>
      <c r="T245" s="122">
        <f>S245*H245</f>
        <v>8.9775000000000008E-2</v>
      </c>
      <c r="AR245" s="100" t="s">
        <v>28</v>
      </c>
      <c r="AT245" s="100" t="s">
        <v>87</v>
      </c>
      <c r="AU245" s="100" t="s">
        <v>26</v>
      </c>
      <c r="AY245" s="38" t="s">
        <v>85</v>
      </c>
      <c r="BE245" s="59">
        <f>IF(N245="základná",J245,0)</f>
        <v>0</v>
      </c>
      <c r="BF245" s="59">
        <f>IF(N245="znížená",J245,0)</f>
        <v>0</v>
      </c>
      <c r="BG245" s="59">
        <f>IF(N245="zákl. prenesená",J245,0)</f>
        <v>0</v>
      </c>
      <c r="BH245" s="59">
        <f>IF(N245="zníž. prenesená",J245,0)</f>
        <v>0</v>
      </c>
      <c r="BI245" s="59">
        <f>IF(N245="nulová",J245,0)</f>
        <v>0</v>
      </c>
      <c r="BJ245" s="38" t="s">
        <v>26</v>
      </c>
      <c r="BK245" s="59">
        <f>ROUND(I245*H245,2)</f>
        <v>0</v>
      </c>
      <c r="BL245" s="38" t="s">
        <v>28</v>
      </c>
      <c r="BM245" s="100" t="s">
        <v>488</v>
      </c>
    </row>
    <row r="246" spans="2:65" s="207" customFormat="1">
      <c r="B246" s="211"/>
      <c r="D246" s="134" t="s">
        <v>88</v>
      </c>
      <c r="E246" s="208" t="s">
        <v>40</v>
      </c>
      <c r="F246" s="212" t="s">
        <v>489</v>
      </c>
      <c r="H246" s="208" t="s">
        <v>40</v>
      </c>
      <c r="I246" s="233"/>
      <c r="L246" s="211"/>
      <c r="M246" s="210"/>
      <c r="T246" s="209"/>
      <c r="AT246" s="208" t="s">
        <v>88</v>
      </c>
      <c r="AU246" s="208" t="s">
        <v>26</v>
      </c>
      <c r="AV246" s="207" t="s">
        <v>25</v>
      </c>
      <c r="AW246" s="207" t="s">
        <v>279</v>
      </c>
      <c r="AX246" s="207" t="s">
        <v>35</v>
      </c>
      <c r="AY246" s="208" t="s">
        <v>85</v>
      </c>
    </row>
    <row r="247" spans="2:65" s="135" customFormat="1">
      <c r="B247" s="139"/>
      <c r="D247" s="134" t="s">
        <v>88</v>
      </c>
      <c r="E247" s="136" t="s">
        <v>40</v>
      </c>
      <c r="F247" s="141" t="s">
        <v>490</v>
      </c>
      <c r="H247" s="140">
        <v>1.575</v>
      </c>
      <c r="I247" s="234"/>
      <c r="L247" s="139"/>
      <c r="M247" s="138"/>
      <c r="T247" s="137"/>
      <c r="AT247" s="136" t="s">
        <v>88</v>
      </c>
      <c r="AU247" s="136" t="s">
        <v>26</v>
      </c>
      <c r="AV247" s="135" t="s">
        <v>26</v>
      </c>
      <c r="AW247" s="135" t="s">
        <v>279</v>
      </c>
      <c r="AX247" s="135" t="s">
        <v>35</v>
      </c>
      <c r="AY247" s="136" t="s">
        <v>85</v>
      </c>
    </row>
    <row r="248" spans="2:65" s="199" customFormat="1">
      <c r="B248" s="204"/>
      <c r="D248" s="134" t="s">
        <v>88</v>
      </c>
      <c r="E248" s="200" t="s">
        <v>40</v>
      </c>
      <c r="F248" s="206" t="s">
        <v>280</v>
      </c>
      <c r="H248" s="205">
        <v>1.575</v>
      </c>
      <c r="I248" s="235"/>
      <c r="L248" s="204"/>
      <c r="M248" s="214"/>
      <c r="T248" s="213"/>
      <c r="AT248" s="200" t="s">
        <v>88</v>
      </c>
      <c r="AU248" s="200" t="s">
        <v>26</v>
      </c>
      <c r="AV248" s="199" t="s">
        <v>28</v>
      </c>
      <c r="AW248" s="199" t="s">
        <v>279</v>
      </c>
      <c r="AX248" s="199" t="s">
        <v>25</v>
      </c>
      <c r="AY248" s="200" t="s">
        <v>85</v>
      </c>
    </row>
    <row r="249" spans="2:65" s="195" customFormat="1" ht="24.2" customHeight="1">
      <c r="B249" s="55"/>
      <c r="C249" s="109" t="s">
        <v>124</v>
      </c>
      <c r="D249" s="109" t="s">
        <v>87</v>
      </c>
      <c r="E249" s="108" t="s">
        <v>491</v>
      </c>
      <c r="F249" s="107" t="s">
        <v>492</v>
      </c>
      <c r="G249" s="106" t="s">
        <v>8</v>
      </c>
      <c r="H249" s="105">
        <v>0.59</v>
      </c>
      <c r="I249" s="231"/>
      <c r="J249" s="104">
        <f>ROUND(I249*H249,2)</f>
        <v>0</v>
      </c>
      <c r="K249" s="81"/>
      <c r="L249" s="42"/>
      <c r="M249" s="232" t="s">
        <v>40</v>
      </c>
      <c r="N249" s="124" t="s">
        <v>56</v>
      </c>
      <c r="P249" s="123">
        <f>O249*H249</f>
        <v>0</v>
      </c>
      <c r="Q249" s="123">
        <v>0</v>
      </c>
      <c r="R249" s="123">
        <f>Q249*H249</f>
        <v>0</v>
      </c>
      <c r="S249" s="123">
        <v>1.875</v>
      </c>
      <c r="T249" s="122">
        <f>S249*H249</f>
        <v>1.10625</v>
      </c>
      <c r="AR249" s="100" t="s">
        <v>28</v>
      </c>
      <c r="AT249" s="100" t="s">
        <v>87</v>
      </c>
      <c r="AU249" s="100" t="s">
        <v>26</v>
      </c>
      <c r="AY249" s="38" t="s">
        <v>85</v>
      </c>
      <c r="BE249" s="59">
        <f>IF(N249="základná",J249,0)</f>
        <v>0</v>
      </c>
      <c r="BF249" s="59">
        <f>IF(N249="znížená",J249,0)</f>
        <v>0</v>
      </c>
      <c r="BG249" s="59">
        <f>IF(N249="zákl. prenesená",J249,0)</f>
        <v>0</v>
      </c>
      <c r="BH249" s="59">
        <f>IF(N249="zníž. prenesená",J249,0)</f>
        <v>0</v>
      </c>
      <c r="BI249" s="59">
        <f>IF(N249="nulová",J249,0)</f>
        <v>0</v>
      </c>
      <c r="BJ249" s="38" t="s">
        <v>26</v>
      </c>
      <c r="BK249" s="59">
        <f>ROUND(I249*H249,2)</f>
        <v>0</v>
      </c>
      <c r="BL249" s="38" t="s">
        <v>28</v>
      </c>
      <c r="BM249" s="100" t="s">
        <v>493</v>
      </c>
    </row>
    <row r="250" spans="2:65" s="207" customFormat="1">
      <c r="B250" s="211"/>
      <c r="D250" s="134" t="s">
        <v>88</v>
      </c>
      <c r="E250" s="208" t="s">
        <v>40</v>
      </c>
      <c r="F250" s="212" t="s">
        <v>489</v>
      </c>
      <c r="H250" s="208" t="s">
        <v>40</v>
      </c>
      <c r="I250" s="233"/>
      <c r="L250" s="211"/>
      <c r="M250" s="210"/>
      <c r="T250" s="209"/>
      <c r="AT250" s="208" t="s">
        <v>88</v>
      </c>
      <c r="AU250" s="208" t="s">
        <v>26</v>
      </c>
      <c r="AV250" s="207" t="s">
        <v>25</v>
      </c>
      <c r="AW250" s="207" t="s">
        <v>279</v>
      </c>
      <c r="AX250" s="207" t="s">
        <v>35</v>
      </c>
      <c r="AY250" s="208" t="s">
        <v>85</v>
      </c>
    </row>
    <row r="251" spans="2:65" s="135" customFormat="1">
      <c r="B251" s="139"/>
      <c r="D251" s="134" t="s">
        <v>88</v>
      </c>
      <c r="E251" s="136" t="s">
        <v>40</v>
      </c>
      <c r="F251" s="141" t="s">
        <v>494</v>
      </c>
      <c r="H251" s="140">
        <v>0.59</v>
      </c>
      <c r="I251" s="234"/>
      <c r="L251" s="139"/>
      <c r="M251" s="138"/>
      <c r="T251" s="137"/>
      <c r="AT251" s="136" t="s">
        <v>88</v>
      </c>
      <c r="AU251" s="136" t="s">
        <v>26</v>
      </c>
      <c r="AV251" s="135" t="s">
        <v>26</v>
      </c>
      <c r="AW251" s="135" t="s">
        <v>279</v>
      </c>
      <c r="AX251" s="135" t="s">
        <v>35</v>
      </c>
      <c r="AY251" s="136" t="s">
        <v>85</v>
      </c>
    </row>
    <row r="252" spans="2:65" s="199" customFormat="1">
      <c r="B252" s="204"/>
      <c r="D252" s="134" t="s">
        <v>88</v>
      </c>
      <c r="E252" s="200" t="s">
        <v>40</v>
      </c>
      <c r="F252" s="206" t="s">
        <v>280</v>
      </c>
      <c r="H252" s="205">
        <v>0.59</v>
      </c>
      <c r="I252" s="235"/>
      <c r="L252" s="204"/>
      <c r="M252" s="214"/>
      <c r="T252" s="213"/>
      <c r="AT252" s="200" t="s">
        <v>88</v>
      </c>
      <c r="AU252" s="200" t="s">
        <v>26</v>
      </c>
      <c r="AV252" s="199" t="s">
        <v>28</v>
      </c>
      <c r="AW252" s="199" t="s">
        <v>279</v>
      </c>
      <c r="AX252" s="199" t="s">
        <v>25</v>
      </c>
      <c r="AY252" s="200" t="s">
        <v>85</v>
      </c>
    </row>
    <row r="253" spans="2:65" s="195" customFormat="1" ht="24.2" customHeight="1">
      <c r="B253" s="55"/>
      <c r="C253" s="109" t="s">
        <v>125</v>
      </c>
      <c r="D253" s="109" t="s">
        <v>87</v>
      </c>
      <c r="E253" s="108" t="s">
        <v>495</v>
      </c>
      <c r="F253" s="107" t="s">
        <v>496</v>
      </c>
      <c r="G253" s="106" t="s">
        <v>497</v>
      </c>
      <c r="H253" s="105">
        <v>100</v>
      </c>
      <c r="I253" s="231"/>
      <c r="J253" s="104">
        <f>ROUND(I253*H253,2)</f>
        <v>0</v>
      </c>
      <c r="K253" s="81"/>
      <c r="L253" s="42"/>
      <c r="M253" s="232" t="s">
        <v>40</v>
      </c>
      <c r="N253" s="124" t="s">
        <v>56</v>
      </c>
      <c r="P253" s="123">
        <f>O253*H253</f>
        <v>0</v>
      </c>
      <c r="Q253" s="123">
        <v>1.235E-5</v>
      </c>
      <c r="R253" s="123">
        <f>Q253*H253</f>
        <v>1.235E-3</v>
      </c>
      <c r="S253" s="123">
        <v>2.3000000000000001E-4</v>
      </c>
      <c r="T253" s="122">
        <f>S253*H253</f>
        <v>2.3E-2</v>
      </c>
      <c r="AR253" s="100" t="s">
        <v>28</v>
      </c>
      <c r="AT253" s="100" t="s">
        <v>87</v>
      </c>
      <c r="AU253" s="100" t="s">
        <v>26</v>
      </c>
      <c r="AY253" s="38" t="s">
        <v>85</v>
      </c>
      <c r="BE253" s="59">
        <f>IF(N253="základná",J253,0)</f>
        <v>0</v>
      </c>
      <c r="BF253" s="59">
        <f>IF(N253="znížená",J253,0)</f>
        <v>0</v>
      </c>
      <c r="BG253" s="59">
        <f>IF(N253="zákl. prenesená",J253,0)</f>
        <v>0</v>
      </c>
      <c r="BH253" s="59">
        <f>IF(N253="zníž. prenesená",J253,0)</f>
        <v>0</v>
      </c>
      <c r="BI253" s="59">
        <f>IF(N253="nulová",J253,0)</f>
        <v>0</v>
      </c>
      <c r="BJ253" s="38" t="s">
        <v>26</v>
      </c>
      <c r="BK253" s="59">
        <f>ROUND(I253*H253,2)</f>
        <v>0</v>
      </c>
      <c r="BL253" s="38" t="s">
        <v>28</v>
      </c>
      <c r="BM253" s="100" t="s">
        <v>498</v>
      </c>
    </row>
    <row r="254" spans="2:65" s="135" customFormat="1">
      <c r="B254" s="139"/>
      <c r="D254" s="134" t="s">
        <v>88</v>
      </c>
      <c r="E254" s="136" t="s">
        <v>40</v>
      </c>
      <c r="F254" s="141" t="s">
        <v>499</v>
      </c>
      <c r="H254" s="140">
        <v>100</v>
      </c>
      <c r="I254" s="234"/>
      <c r="L254" s="139"/>
      <c r="M254" s="138"/>
      <c r="T254" s="137"/>
      <c r="AT254" s="136" t="s">
        <v>88</v>
      </c>
      <c r="AU254" s="136" t="s">
        <v>26</v>
      </c>
      <c r="AV254" s="135" t="s">
        <v>26</v>
      </c>
      <c r="AW254" s="135" t="s">
        <v>279</v>
      </c>
      <c r="AX254" s="135" t="s">
        <v>35</v>
      </c>
      <c r="AY254" s="136" t="s">
        <v>85</v>
      </c>
    </row>
    <row r="255" spans="2:65" s="199" customFormat="1">
      <c r="B255" s="204"/>
      <c r="D255" s="134" t="s">
        <v>88</v>
      </c>
      <c r="E255" s="200" t="s">
        <v>40</v>
      </c>
      <c r="F255" s="206" t="s">
        <v>280</v>
      </c>
      <c r="H255" s="205">
        <v>100</v>
      </c>
      <c r="I255" s="235"/>
      <c r="L255" s="204"/>
      <c r="M255" s="214"/>
      <c r="T255" s="213"/>
      <c r="AT255" s="200" t="s">
        <v>88</v>
      </c>
      <c r="AU255" s="200" t="s">
        <v>26</v>
      </c>
      <c r="AV255" s="199" t="s">
        <v>28</v>
      </c>
      <c r="AW255" s="199" t="s">
        <v>279</v>
      </c>
      <c r="AX255" s="199" t="s">
        <v>25</v>
      </c>
      <c r="AY255" s="200" t="s">
        <v>85</v>
      </c>
    </row>
    <row r="256" spans="2:65" s="195" customFormat="1" ht="24.2" customHeight="1">
      <c r="B256" s="55"/>
      <c r="C256" s="109" t="s">
        <v>120</v>
      </c>
      <c r="D256" s="109" t="s">
        <v>87</v>
      </c>
      <c r="E256" s="108" t="s">
        <v>500</v>
      </c>
      <c r="F256" s="107" t="s">
        <v>501</v>
      </c>
      <c r="G256" s="106" t="s">
        <v>10</v>
      </c>
      <c r="H256" s="105">
        <v>362.96</v>
      </c>
      <c r="I256" s="231"/>
      <c r="J256" s="104">
        <f>ROUND(I256*H256,2)</f>
        <v>0</v>
      </c>
      <c r="K256" s="81"/>
      <c r="L256" s="42"/>
      <c r="M256" s="232" t="s">
        <v>40</v>
      </c>
      <c r="N256" s="124" t="s">
        <v>56</v>
      </c>
      <c r="P256" s="123">
        <f>O256*H256</f>
        <v>0</v>
      </c>
      <c r="Q256" s="123">
        <v>0</v>
      </c>
      <c r="R256" s="123">
        <f>Q256*H256</f>
        <v>0</v>
      </c>
      <c r="S256" s="123">
        <v>6.4000000000000001E-2</v>
      </c>
      <c r="T256" s="122">
        <f>S256*H256</f>
        <v>23.22944</v>
      </c>
      <c r="AR256" s="100" t="s">
        <v>28</v>
      </c>
      <c r="AT256" s="100" t="s">
        <v>87</v>
      </c>
      <c r="AU256" s="100" t="s">
        <v>26</v>
      </c>
      <c r="AY256" s="38" t="s">
        <v>85</v>
      </c>
      <c r="BE256" s="59">
        <f>IF(N256="základná",J256,0)</f>
        <v>0</v>
      </c>
      <c r="BF256" s="59">
        <f>IF(N256="znížená",J256,0)</f>
        <v>0</v>
      </c>
      <c r="BG256" s="59">
        <f>IF(N256="zákl. prenesená",J256,0)</f>
        <v>0</v>
      </c>
      <c r="BH256" s="59">
        <f>IF(N256="zníž. prenesená",J256,0)</f>
        <v>0</v>
      </c>
      <c r="BI256" s="59">
        <f>IF(N256="nulová",J256,0)</f>
        <v>0</v>
      </c>
      <c r="BJ256" s="38" t="s">
        <v>26</v>
      </c>
      <c r="BK256" s="59">
        <f>ROUND(I256*H256,2)</f>
        <v>0</v>
      </c>
      <c r="BL256" s="38" t="s">
        <v>28</v>
      </c>
      <c r="BM256" s="100" t="s">
        <v>502</v>
      </c>
    </row>
    <row r="257" spans="2:65" s="207" customFormat="1">
      <c r="B257" s="211"/>
      <c r="D257" s="134" t="s">
        <v>88</v>
      </c>
      <c r="E257" s="208" t="s">
        <v>40</v>
      </c>
      <c r="F257" s="212" t="s">
        <v>428</v>
      </c>
      <c r="H257" s="208" t="s">
        <v>40</v>
      </c>
      <c r="I257" s="233"/>
      <c r="L257" s="211"/>
      <c r="M257" s="210"/>
      <c r="T257" s="209"/>
      <c r="AT257" s="208" t="s">
        <v>88</v>
      </c>
      <c r="AU257" s="208" t="s">
        <v>26</v>
      </c>
      <c r="AV257" s="207" t="s">
        <v>25</v>
      </c>
      <c r="AW257" s="207" t="s">
        <v>279</v>
      </c>
      <c r="AX257" s="207" t="s">
        <v>35</v>
      </c>
      <c r="AY257" s="208" t="s">
        <v>85</v>
      </c>
    </row>
    <row r="258" spans="2:65" s="135" customFormat="1">
      <c r="B258" s="139"/>
      <c r="D258" s="134" t="s">
        <v>88</v>
      </c>
      <c r="E258" s="136" t="s">
        <v>40</v>
      </c>
      <c r="F258" s="141" t="s">
        <v>429</v>
      </c>
      <c r="H258" s="140">
        <v>372.38</v>
      </c>
      <c r="I258" s="234"/>
      <c r="L258" s="139"/>
      <c r="M258" s="138"/>
      <c r="T258" s="137"/>
      <c r="AT258" s="136" t="s">
        <v>88</v>
      </c>
      <c r="AU258" s="136" t="s">
        <v>26</v>
      </c>
      <c r="AV258" s="135" t="s">
        <v>26</v>
      </c>
      <c r="AW258" s="135" t="s">
        <v>279</v>
      </c>
      <c r="AX258" s="135" t="s">
        <v>35</v>
      </c>
      <c r="AY258" s="136" t="s">
        <v>85</v>
      </c>
    </row>
    <row r="259" spans="2:65" s="135" customFormat="1">
      <c r="B259" s="139"/>
      <c r="D259" s="134" t="s">
        <v>88</v>
      </c>
      <c r="E259" s="136" t="s">
        <v>40</v>
      </c>
      <c r="F259" s="141" t="s">
        <v>503</v>
      </c>
      <c r="H259" s="140">
        <v>-9.42</v>
      </c>
      <c r="I259" s="234"/>
      <c r="L259" s="139"/>
      <c r="M259" s="138"/>
      <c r="T259" s="137"/>
      <c r="AT259" s="136" t="s">
        <v>88</v>
      </c>
      <c r="AU259" s="136" t="s">
        <v>26</v>
      </c>
      <c r="AV259" s="135" t="s">
        <v>26</v>
      </c>
      <c r="AW259" s="135" t="s">
        <v>279</v>
      </c>
      <c r="AX259" s="135" t="s">
        <v>35</v>
      </c>
      <c r="AY259" s="136" t="s">
        <v>85</v>
      </c>
    </row>
    <row r="260" spans="2:65" s="199" customFormat="1">
      <c r="B260" s="204"/>
      <c r="D260" s="134" t="s">
        <v>88</v>
      </c>
      <c r="E260" s="200" t="s">
        <v>40</v>
      </c>
      <c r="F260" s="206" t="s">
        <v>280</v>
      </c>
      <c r="H260" s="205">
        <v>362.96</v>
      </c>
      <c r="I260" s="235"/>
      <c r="L260" s="204"/>
      <c r="M260" s="214"/>
      <c r="T260" s="213"/>
      <c r="AT260" s="200" t="s">
        <v>88</v>
      </c>
      <c r="AU260" s="200" t="s">
        <v>26</v>
      </c>
      <c r="AV260" s="199" t="s">
        <v>28</v>
      </c>
      <c r="AW260" s="199" t="s">
        <v>279</v>
      </c>
      <c r="AX260" s="199" t="s">
        <v>25</v>
      </c>
      <c r="AY260" s="200" t="s">
        <v>85</v>
      </c>
    </row>
    <row r="261" spans="2:65" s="195" customFormat="1" ht="24.2" customHeight="1">
      <c r="B261" s="55"/>
      <c r="C261" s="109" t="s">
        <v>110</v>
      </c>
      <c r="D261" s="109" t="s">
        <v>87</v>
      </c>
      <c r="E261" s="108" t="s">
        <v>504</v>
      </c>
      <c r="F261" s="107" t="s">
        <v>505</v>
      </c>
      <c r="G261" s="106" t="s">
        <v>10</v>
      </c>
      <c r="H261" s="105">
        <v>137.64500000000001</v>
      </c>
      <c r="I261" s="231"/>
      <c r="J261" s="104">
        <f>ROUND(I261*H261,2)</f>
        <v>0</v>
      </c>
      <c r="K261" s="81"/>
      <c r="L261" s="42"/>
      <c r="M261" s="232" t="s">
        <v>40</v>
      </c>
      <c r="N261" s="124" t="s">
        <v>56</v>
      </c>
      <c r="P261" s="123">
        <f>O261*H261</f>
        <v>0</v>
      </c>
      <c r="Q261" s="123">
        <v>0</v>
      </c>
      <c r="R261" s="123">
        <f>Q261*H261</f>
        <v>0</v>
      </c>
      <c r="S261" s="123">
        <v>6.0999999999999999E-2</v>
      </c>
      <c r="T261" s="122">
        <f>S261*H261</f>
        <v>8.3963450000000002</v>
      </c>
      <c r="AR261" s="100" t="s">
        <v>28</v>
      </c>
      <c r="AT261" s="100" t="s">
        <v>87</v>
      </c>
      <c r="AU261" s="100" t="s">
        <v>26</v>
      </c>
      <c r="AY261" s="38" t="s">
        <v>85</v>
      </c>
      <c r="BE261" s="59">
        <f>IF(N261="základná",J261,0)</f>
        <v>0</v>
      </c>
      <c r="BF261" s="59">
        <f>IF(N261="znížená",J261,0)</f>
        <v>0</v>
      </c>
      <c r="BG261" s="59">
        <f>IF(N261="zákl. prenesená",J261,0)</f>
        <v>0</v>
      </c>
      <c r="BH261" s="59">
        <f>IF(N261="zníž. prenesená",J261,0)</f>
        <v>0</v>
      </c>
      <c r="BI261" s="59">
        <f>IF(N261="nulová",J261,0)</f>
        <v>0</v>
      </c>
      <c r="BJ261" s="38" t="s">
        <v>26</v>
      </c>
      <c r="BK261" s="59">
        <f>ROUND(I261*H261,2)</f>
        <v>0</v>
      </c>
      <c r="BL261" s="38" t="s">
        <v>28</v>
      </c>
      <c r="BM261" s="100" t="s">
        <v>506</v>
      </c>
    </row>
    <row r="262" spans="2:65" s="207" customFormat="1">
      <c r="B262" s="211"/>
      <c r="D262" s="134" t="s">
        <v>88</v>
      </c>
      <c r="E262" s="208" t="s">
        <v>40</v>
      </c>
      <c r="F262" s="212" t="s">
        <v>437</v>
      </c>
      <c r="H262" s="208" t="s">
        <v>40</v>
      </c>
      <c r="I262" s="233"/>
      <c r="L262" s="211"/>
      <c r="M262" s="210"/>
      <c r="T262" s="209"/>
      <c r="AT262" s="208" t="s">
        <v>88</v>
      </c>
      <c r="AU262" s="208" t="s">
        <v>26</v>
      </c>
      <c r="AV262" s="207" t="s">
        <v>25</v>
      </c>
      <c r="AW262" s="207" t="s">
        <v>279</v>
      </c>
      <c r="AX262" s="207" t="s">
        <v>35</v>
      </c>
      <c r="AY262" s="208" t="s">
        <v>85</v>
      </c>
    </row>
    <row r="263" spans="2:65" s="135" customFormat="1" ht="22.5">
      <c r="B263" s="139"/>
      <c r="D263" s="134" t="s">
        <v>88</v>
      </c>
      <c r="E263" s="136" t="s">
        <v>40</v>
      </c>
      <c r="F263" s="141" t="s">
        <v>507</v>
      </c>
      <c r="H263" s="140">
        <v>155.77500000000001</v>
      </c>
      <c r="I263" s="234"/>
      <c r="L263" s="139"/>
      <c r="M263" s="138"/>
      <c r="T263" s="137"/>
      <c r="AT263" s="136" t="s">
        <v>88</v>
      </c>
      <c r="AU263" s="136" t="s">
        <v>26</v>
      </c>
      <c r="AV263" s="135" t="s">
        <v>26</v>
      </c>
      <c r="AW263" s="135" t="s">
        <v>279</v>
      </c>
      <c r="AX263" s="135" t="s">
        <v>35</v>
      </c>
      <c r="AY263" s="136" t="s">
        <v>85</v>
      </c>
    </row>
    <row r="264" spans="2:65" s="135" customFormat="1" ht="22.5">
      <c r="B264" s="139"/>
      <c r="D264" s="134" t="s">
        <v>88</v>
      </c>
      <c r="E264" s="136" t="s">
        <v>40</v>
      </c>
      <c r="F264" s="141" t="s">
        <v>508</v>
      </c>
      <c r="H264" s="140">
        <v>30.373000000000001</v>
      </c>
      <c r="I264" s="234"/>
      <c r="L264" s="139"/>
      <c r="M264" s="138"/>
      <c r="T264" s="137"/>
      <c r="AT264" s="136" t="s">
        <v>88</v>
      </c>
      <c r="AU264" s="136" t="s">
        <v>26</v>
      </c>
      <c r="AV264" s="135" t="s">
        <v>26</v>
      </c>
      <c r="AW264" s="135" t="s">
        <v>279</v>
      </c>
      <c r="AX264" s="135" t="s">
        <v>35</v>
      </c>
      <c r="AY264" s="136" t="s">
        <v>85</v>
      </c>
    </row>
    <row r="265" spans="2:65" s="135" customFormat="1">
      <c r="B265" s="139"/>
      <c r="D265" s="134" t="s">
        <v>88</v>
      </c>
      <c r="E265" s="136" t="s">
        <v>40</v>
      </c>
      <c r="F265" s="141" t="s">
        <v>509</v>
      </c>
      <c r="H265" s="140">
        <v>17.978000000000002</v>
      </c>
      <c r="I265" s="234"/>
      <c r="L265" s="139"/>
      <c r="M265" s="138"/>
      <c r="T265" s="137"/>
      <c r="AT265" s="136" t="s">
        <v>88</v>
      </c>
      <c r="AU265" s="136" t="s">
        <v>26</v>
      </c>
      <c r="AV265" s="135" t="s">
        <v>26</v>
      </c>
      <c r="AW265" s="135" t="s">
        <v>279</v>
      </c>
      <c r="AX265" s="135" t="s">
        <v>35</v>
      </c>
      <c r="AY265" s="136" t="s">
        <v>85</v>
      </c>
    </row>
    <row r="266" spans="2:65" s="135" customFormat="1">
      <c r="B266" s="139"/>
      <c r="D266" s="134" t="s">
        <v>88</v>
      </c>
      <c r="E266" s="136" t="s">
        <v>40</v>
      </c>
      <c r="F266" s="141" t="s">
        <v>442</v>
      </c>
      <c r="H266" s="140">
        <v>11.75</v>
      </c>
      <c r="I266" s="234"/>
      <c r="L266" s="139"/>
      <c r="M266" s="138"/>
      <c r="T266" s="137"/>
      <c r="AT266" s="136" t="s">
        <v>88</v>
      </c>
      <c r="AU266" s="136" t="s">
        <v>26</v>
      </c>
      <c r="AV266" s="135" t="s">
        <v>26</v>
      </c>
      <c r="AW266" s="135" t="s">
        <v>279</v>
      </c>
      <c r="AX266" s="135" t="s">
        <v>35</v>
      </c>
      <c r="AY266" s="136" t="s">
        <v>85</v>
      </c>
    </row>
    <row r="267" spans="2:65" s="135" customFormat="1">
      <c r="B267" s="139"/>
      <c r="D267" s="134" t="s">
        <v>88</v>
      </c>
      <c r="E267" s="136" t="s">
        <v>40</v>
      </c>
      <c r="F267" s="141" t="s">
        <v>510</v>
      </c>
      <c r="H267" s="140">
        <v>4.375</v>
      </c>
      <c r="I267" s="234"/>
      <c r="L267" s="139"/>
      <c r="M267" s="138"/>
      <c r="T267" s="137"/>
      <c r="AT267" s="136" t="s">
        <v>88</v>
      </c>
      <c r="AU267" s="136" t="s">
        <v>26</v>
      </c>
      <c r="AV267" s="135" t="s">
        <v>26</v>
      </c>
      <c r="AW267" s="135" t="s">
        <v>279</v>
      </c>
      <c r="AX267" s="135" t="s">
        <v>35</v>
      </c>
      <c r="AY267" s="136" t="s">
        <v>85</v>
      </c>
    </row>
    <row r="268" spans="2:65" s="135" customFormat="1">
      <c r="B268" s="139"/>
      <c r="D268" s="134" t="s">
        <v>88</v>
      </c>
      <c r="E268" s="136" t="s">
        <v>40</v>
      </c>
      <c r="F268" s="141" t="s">
        <v>443</v>
      </c>
      <c r="H268" s="140">
        <v>-42.652999999999999</v>
      </c>
      <c r="I268" s="234"/>
      <c r="L268" s="139"/>
      <c r="M268" s="138"/>
      <c r="T268" s="137"/>
      <c r="AT268" s="136" t="s">
        <v>88</v>
      </c>
      <c r="AU268" s="136" t="s">
        <v>26</v>
      </c>
      <c r="AV268" s="135" t="s">
        <v>26</v>
      </c>
      <c r="AW268" s="135" t="s">
        <v>279</v>
      </c>
      <c r="AX268" s="135" t="s">
        <v>35</v>
      </c>
      <c r="AY268" s="136" t="s">
        <v>85</v>
      </c>
    </row>
    <row r="269" spans="2:65" s="135" customFormat="1">
      <c r="B269" s="139"/>
      <c r="D269" s="134" t="s">
        <v>88</v>
      </c>
      <c r="E269" s="136" t="s">
        <v>40</v>
      </c>
      <c r="F269" s="141" t="s">
        <v>444</v>
      </c>
      <c r="H269" s="140">
        <v>-39.953000000000003</v>
      </c>
      <c r="I269" s="234"/>
      <c r="L269" s="139"/>
      <c r="M269" s="138"/>
      <c r="T269" s="137"/>
      <c r="AT269" s="136" t="s">
        <v>88</v>
      </c>
      <c r="AU269" s="136" t="s">
        <v>26</v>
      </c>
      <c r="AV269" s="135" t="s">
        <v>26</v>
      </c>
      <c r="AW269" s="135" t="s">
        <v>279</v>
      </c>
      <c r="AX269" s="135" t="s">
        <v>35</v>
      </c>
      <c r="AY269" s="136" t="s">
        <v>85</v>
      </c>
    </row>
    <row r="270" spans="2:65" s="199" customFormat="1">
      <c r="B270" s="204"/>
      <c r="D270" s="134" t="s">
        <v>88</v>
      </c>
      <c r="E270" s="200" t="s">
        <v>40</v>
      </c>
      <c r="F270" s="206" t="s">
        <v>280</v>
      </c>
      <c r="H270" s="205">
        <v>137.64500000000001</v>
      </c>
      <c r="I270" s="235"/>
      <c r="L270" s="204"/>
      <c r="M270" s="214"/>
      <c r="T270" s="213"/>
      <c r="AT270" s="200" t="s">
        <v>88</v>
      </c>
      <c r="AU270" s="200" t="s">
        <v>26</v>
      </c>
      <c r="AV270" s="199" t="s">
        <v>28</v>
      </c>
      <c r="AW270" s="199" t="s">
        <v>279</v>
      </c>
      <c r="AX270" s="199" t="s">
        <v>25</v>
      </c>
      <c r="AY270" s="200" t="s">
        <v>85</v>
      </c>
    </row>
    <row r="271" spans="2:65" s="195" customFormat="1" ht="24.2" customHeight="1">
      <c r="B271" s="55"/>
      <c r="C271" s="109" t="s">
        <v>111</v>
      </c>
      <c r="D271" s="109" t="s">
        <v>87</v>
      </c>
      <c r="E271" s="108" t="s">
        <v>511</v>
      </c>
      <c r="F271" s="107" t="s">
        <v>512</v>
      </c>
      <c r="G271" s="106" t="s">
        <v>11</v>
      </c>
      <c r="H271" s="105">
        <v>32.844999999999999</v>
      </c>
      <c r="I271" s="231"/>
      <c r="J271" s="104">
        <f>ROUND(I271*H271,2)</f>
        <v>0</v>
      </c>
      <c r="K271" s="81"/>
      <c r="L271" s="42"/>
      <c r="M271" s="232" t="s">
        <v>40</v>
      </c>
      <c r="N271" s="124" t="s">
        <v>56</v>
      </c>
      <c r="P271" s="123">
        <f>O271*H271</f>
        <v>0</v>
      </c>
      <c r="Q271" s="123">
        <v>0</v>
      </c>
      <c r="R271" s="123">
        <f>Q271*H271</f>
        <v>0</v>
      </c>
      <c r="S271" s="123">
        <v>0</v>
      </c>
      <c r="T271" s="122">
        <f>S271*H271</f>
        <v>0</v>
      </c>
      <c r="AR271" s="100" t="s">
        <v>28</v>
      </c>
      <c r="AT271" s="100" t="s">
        <v>87</v>
      </c>
      <c r="AU271" s="100" t="s">
        <v>26</v>
      </c>
      <c r="AY271" s="38" t="s">
        <v>85</v>
      </c>
      <c r="BE271" s="59">
        <f>IF(N271="základná",J271,0)</f>
        <v>0</v>
      </c>
      <c r="BF271" s="59">
        <f>IF(N271="znížená",J271,0)</f>
        <v>0</v>
      </c>
      <c r="BG271" s="59">
        <f>IF(N271="zákl. prenesená",J271,0)</f>
        <v>0</v>
      </c>
      <c r="BH271" s="59">
        <f>IF(N271="zníž. prenesená",J271,0)</f>
        <v>0</v>
      </c>
      <c r="BI271" s="59">
        <f>IF(N271="nulová",J271,0)</f>
        <v>0</v>
      </c>
      <c r="BJ271" s="38" t="s">
        <v>26</v>
      </c>
      <c r="BK271" s="59">
        <f>ROUND(I271*H271,2)</f>
        <v>0</v>
      </c>
      <c r="BL271" s="38" t="s">
        <v>28</v>
      </c>
      <c r="BM271" s="100" t="s">
        <v>513</v>
      </c>
    </row>
    <row r="272" spans="2:65" s="195" customFormat="1" ht="21.75" customHeight="1">
      <c r="B272" s="55"/>
      <c r="C272" s="109" t="s">
        <v>112</v>
      </c>
      <c r="D272" s="109" t="s">
        <v>87</v>
      </c>
      <c r="E272" s="108" t="s">
        <v>297</v>
      </c>
      <c r="F272" s="107" t="s">
        <v>298</v>
      </c>
      <c r="G272" s="106" t="s">
        <v>11</v>
      </c>
      <c r="H272" s="105">
        <v>32.844999999999999</v>
      </c>
      <c r="I272" s="231"/>
      <c r="J272" s="104">
        <f>ROUND(I272*H272,2)</f>
        <v>0</v>
      </c>
      <c r="K272" s="81"/>
      <c r="L272" s="42"/>
      <c r="M272" s="232" t="s">
        <v>40</v>
      </c>
      <c r="N272" s="124" t="s">
        <v>56</v>
      </c>
      <c r="P272" s="123">
        <f>O272*H272</f>
        <v>0</v>
      </c>
      <c r="Q272" s="123">
        <v>0</v>
      </c>
      <c r="R272" s="123">
        <f>Q272*H272</f>
        <v>0</v>
      </c>
      <c r="S272" s="123">
        <v>0</v>
      </c>
      <c r="T272" s="122">
        <f>S272*H272</f>
        <v>0</v>
      </c>
      <c r="AR272" s="100" t="s">
        <v>28</v>
      </c>
      <c r="AT272" s="100" t="s">
        <v>87</v>
      </c>
      <c r="AU272" s="100" t="s">
        <v>26</v>
      </c>
      <c r="AY272" s="38" t="s">
        <v>85</v>
      </c>
      <c r="BE272" s="59">
        <f>IF(N272="základná",J272,0)</f>
        <v>0</v>
      </c>
      <c r="BF272" s="59">
        <f>IF(N272="znížená",J272,0)</f>
        <v>0</v>
      </c>
      <c r="BG272" s="59">
        <f>IF(N272="zákl. prenesená",J272,0)</f>
        <v>0</v>
      </c>
      <c r="BH272" s="59">
        <f>IF(N272="zníž. prenesená",J272,0)</f>
        <v>0</v>
      </c>
      <c r="BI272" s="59">
        <f>IF(N272="nulová",J272,0)</f>
        <v>0</v>
      </c>
      <c r="BJ272" s="38" t="s">
        <v>26</v>
      </c>
      <c r="BK272" s="59">
        <f>ROUND(I272*H272,2)</f>
        <v>0</v>
      </c>
      <c r="BL272" s="38" t="s">
        <v>28</v>
      </c>
      <c r="BM272" s="100" t="s">
        <v>514</v>
      </c>
    </row>
    <row r="273" spans="2:65" s="195" customFormat="1" ht="24.2" customHeight="1">
      <c r="B273" s="55"/>
      <c r="C273" s="109" t="s">
        <v>113</v>
      </c>
      <c r="D273" s="109" t="s">
        <v>87</v>
      </c>
      <c r="E273" s="108" t="s">
        <v>299</v>
      </c>
      <c r="F273" s="107" t="s">
        <v>300</v>
      </c>
      <c r="G273" s="106" t="s">
        <v>11</v>
      </c>
      <c r="H273" s="105">
        <v>624.05499999999995</v>
      </c>
      <c r="I273" s="231"/>
      <c r="J273" s="104">
        <f>ROUND(I273*H273,2)</f>
        <v>0</v>
      </c>
      <c r="K273" s="81"/>
      <c r="L273" s="42"/>
      <c r="M273" s="232" t="s">
        <v>40</v>
      </c>
      <c r="N273" s="124" t="s">
        <v>56</v>
      </c>
      <c r="P273" s="123">
        <f>O273*H273</f>
        <v>0</v>
      </c>
      <c r="Q273" s="123">
        <v>0</v>
      </c>
      <c r="R273" s="123">
        <f>Q273*H273</f>
        <v>0</v>
      </c>
      <c r="S273" s="123">
        <v>0</v>
      </c>
      <c r="T273" s="122">
        <f>S273*H273</f>
        <v>0</v>
      </c>
      <c r="AR273" s="100" t="s">
        <v>28</v>
      </c>
      <c r="AT273" s="100" t="s">
        <v>87</v>
      </c>
      <c r="AU273" s="100" t="s">
        <v>26</v>
      </c>
      <c r="AY273" s="38" t="s">
        <v>85</v>
      </c>
      <c r="BE273" s="59">
        <f>IF(N273="základná",J273,0)</f>
        <v>0</v>
      </c>
      <c r="BF273" s="59">
        <f>IF(N273="znížená",J273,0)</f>
        <v>0</v>
      </c>
      <c r="BG273" s="59">
        <f>IF(N273="zákl. prenesená",J273,0)</f>
        <v>0</v>
      </c>
      <c r="BH273" s="59">
        <f>IF(N273="zníž. prenesená",J273,0)</f>
        <v>0</v>
      </c>
      <c r="BI273" s="59">
        <f>IF(N273="nulová",J273,0)</f>
        <v>0</v>
      </c>
      <c r="BJ273" s="38" t="s">
        <v>26</v>
      </c>
      <c r="BK273" s="59">
        <f>ROUND(I273*H273,2)</f>
        <v>0</v>
      </c>
      <c r="BL273" s="38" t="s">
        <v>28</v>
      </c>
      <c r="BM273" s="100" t="s">
        <v>515</v>
      </c>
    </row>
    <row r="274" spans="2:65" s="135" customFormat="1">
      <c r="B274" s="139"/>
      <c r="D274" s="134" t="s">
        <v>88</v>
      </c>
      <c r="F274" s="141" t="s">
        <v>516</v>
      </c>
      <c r="H274" s="140">
        <v>624.05499999999995</v>
      </c>
      <c r="I274" s="234"/>
      <c r="L274" s="139"/>
      <c r="M274" s="138"/>
      <c r="T274" s="137"/>
      <c r="AT274" s="136" t="s">
        <v>88</v>
      </c>
      <c r="AU274" s="136" t="s">
        <v>26</v>
      </c>
      <c r="AV274" s="135" t="s">
        <v>26</v>
      </c>
      <c r="AW274" s="135" t="s">
        <v>38</v>
      </c>
      <c r="AX274" s="135" t="s">
        <v>25</v>
      </c>
      <c r="AY274" s="136" t="s">
        <v>85</v>
      </c>
    </row>
    <row r="275" spans="2:65" s="195" customFormat="1" ht="24.2" customHeight="1">
      <c r="B275" s="55"/>
      <c r="C275" s="109" t="s">
        <v>114</v>
      </c>
      <c r="D275" s="109" t="s">
        <v>87</v>
      </c>
      <c r="E275" s="108" t="s">
        <v>301</v>
      </c>
      <c r="F275" s="107" t="s">
        <v>302</v>
      </c>
      <c r="G275" s="106" t="s">
        <v>11</v>
      </c>
      <c r="H275" s="105">
        <v>32.844999999999999</v>
      </c>
      <c r="I275" s="231"/>
      <c r="J275" s="104">
        <f>ROUND(I275*H275,2)</f>
        <v>0</v>
      </c>
      <c r="K275" s="81"/>
      <c r="L275" s="42"/>
      <c r="M275" s="232" t="s">
        <v>40</v>
      </c>
      <c r="N275" s="124" t="s">
        <v>56</v>
      </c>
      <c r="P275" s="123">
        <f>O275*H275</f>
        <v>0</v>
      </c>
      <c r="Q275" s="123">
        <v>0</v>
      </c>
      <c r="R275" s="123">
        <f>Q275*H275</f>
        <v>0</v>
      </c>
      <c r="S275" s="123">
        <v>0</v>
      </c>
      <c r="T275" s="122">
        <f>S275*H275</f>
        <v>0</v>
      </c>
      <c r="AR275" s="100" t="s">
        <v>28</v>
      </c>
      <c r="AT275" s="100" t="s">
        <v>87</v>
      </c>
      <c r="AU275" s="100" t="s">
        <v>26</v>
      </c>
      <c r="AY275" s="38" t="s">
        <v>85</v>
      </c>
      <c r="BE275" s="59">
        <f>IF(N275="základná",J275,0)</f>
        <v>0</v>
      </c>
      <c r="BF275" s="59">
        <f>IF(N275="znížená",J275,0)</f>
        <v>0</v>
      </c>
      <c r="BG275" s="59">
        <f>IF(N275="zákl. prenesená",J275,0)</f>
        <v>0</v>
      </c>
      <c r="BH275" s="59">
        <f>IF(N275="zníž. prenesená",J275,0)</f>
        <v>0</v>
      </c>
      <c r="BI275" s="59">
        <f>IF(N275="nulová",J275,0)</f>
        <v>0</v>
      </c>
      <c r="BJ275" s="38" t="s">
        <v>26</v>
      </c>
      <c r="BK275" s="59">
        <f>ROUND(I275*H275,2)</f>
        <v>0</v>
      </c>
      <c r="BL275" s="38" t="s">
        <v>28</v>
      </c>
      <c r="BM275" s="100" t="s">
        <v>517</v>
      </c>
    </row>
    <row r="276" spans="2:65" s="195" customFormat="1" ht="24.2" customHeight="1">
      <c r="B276" s="55"/>
      <c r="C276" s="109" t="s">
        <v>116</v>
      </c>
      <c r="D276" s="109" t="s">
        <v>87</v>
      </c>
      <c r="E276" s="108" t="s">
        <v>303</v>
      </c>
      <c r="F276" s="107" t="s">
        <v>304</v>
      </c>
      <c r="G276" s="106" t="s">
        <v>11</v>
      </c>
      <c r="H276" s="105">
        <v>131.38</v>
      </c>
      <c r="I276" s="231"/>
      <c r="J276" s="104">
        <f>ROUND(I276*H276,2)</f>
        <v>0</v>
      </c>
      <c r="K276" s="81"/>
      <c r="L276" s="42"/>
      <c r="M276" s="232" t="s">
        <v>40</v>
      </c>
      <c r="N276" s="124" t="s">
        <v>56</v>
      </c>
      <c r="P276" s="123">
        <f>O276*H276</f>
        <v>0</v>
      </c>
      <c r="Q276" s="123">
        <v>0</v>
      </c>
      <c r="R276" s="123">
        <f>Q276*H276</f>
        <v>0</v>
      </c>
      <c r="S276" s="123">
        <v>0</v>
      </c>
      <c r="T276" s="122">
        <f>S276*H276</f>
        <v>0</v>
      </c>
      <c r="AR276" s="100" t="s">
        <v>28</v>
      </c>
      <c r="AT276" s="100" t="s">
        <v>87</v>
      </c>
      <c r="AU276" s="100" t="s">
        <v>26</v>
      </c>
      <c r="AY276" s="38" t="s">
        <v>85</v>
      </c>
      <c r="BE276" s="59">
        <f>IF(N276="základná",J276,0)</f>
        <v>0</v>
      </c>
      <c r="BF276" s="59">
        <f>IF(N276="znížená",J276,0)</f>
        <v>0</v>
      </c>
      <c r="BG276" s="59">
        <f>IF(N276="zákl. prenesená",J276,0)</f>
        <v>0</v>
      </c>
      <c r="BH276" s="59">
        <f>IF(N276="zníž. prenesená",J276,0)</f>
        <v>0</v>
      </c>
      <c r="BI276" s="59">
        <f>IF(N276="nulová",J276,0)</f>
        <v>0</v>
      </c>
      <c r="BJ276" s="38" t="s">
        <v>26</v>
      </c>
      <c r="BK276" s="59">
        <f>ROUND(I276*H276,2)</f>
        <v>0</v>
      </c>
      <c r="BL276" s="38" t="s">
        <v>28</v>
      </c>
      <c r="BM276" s="100" t="s">
        <v>518</v>
      </c>
    </row>
    <row r="277" spans="2:65" s="135" customFormat="1">
      <c r="B277" s="139"/>
      <c r="D277" s="134" t="s">
        <v>88</v>
      </c>
      <c r="F277" s="141" t="s">
        <v>519</v>
      </c>
      <c r="H277" s="140">
        <v>131.38</v>
      </c>
      <c r="I277" s="234"/>
      <c r="L277" s="139"/>
      <c r="M277" s="138"/>
      <c r="T277" s="137"/>
      <c r="AT277" s="136" t="s">
        <v>88</v>
      </c>
      <c r="AU277" s="136" t="s">
        <v>26</v>
      </c>
      <c r="AV277" s="135" t="s">
        <v>26</v>
      </c>
      <c r="AW277" s="135" t="s">
        <v>38</v>
      </c>
      <c r="AX277" s="135" t="s">
        <v>25</v>
      </c>
      <c r="AY277" s="136" t="s">
        <v>85</v>
      </c>
    </row>
    <row r="278" spans="2:65" s="195" customFormat="1" ht="24.2" customHeight="1">
      <c r="B278" s="55"/>
      <c r="C278" s="109" t="s">
        <v>123</v>
      </c>
      <c r="D278" s="109" t="s">
        <v>87</v>
      </c>
      <c r="E278" s="108" t="s">
        <v>305</v>
      </c>
      <c r="F278" s="107" t="s">
        <v>306</v>
      </c>
      <c r="G278" s="106" t="s">
        <v>11</v>
      </c>
      <c r="H278" s="105">
        <v>32.844999999999999</v>
      </c>
      <c r="I278" s="231"/>
      <c r="J278" s="104">
        <f>ROUND(I278*H278,2)</f>
        <v>0</v>
      </c>
      <c r="K278" s="81"/>
      <c r="L278" s="42"/>
      <c r="M278" s="232" t="s">
        <v>40</v>
      </c>
      <c r="N278" s="124" t="s">
        <v>56</v>
      </c>
      <c r="P278" s="123">
        <f>O278*H278</f>
        <v>0</v>
      </c>
      <c r="Q278" s="123">
        <v>0</v>
      </c>
      <c r="R278" s="123">
        <f>Q278*H278</f>
        <v>0</v>
      </c>
      <c r="S278" s="123">
        <v>0</v>
      </c>
      <c r="T278" s="122">
        <f>S278*H278</f>
        <v>0</v>
      </c>
      <c r="AR278" s="100" t="s">
        <v>28</v>
      </c>
      <c r="AT278" s="100" t="s">
        <v>87</v>
      </c>
      <c r="AU278" s="100" t="s">
        <v>26</v>
      </c>
      <c r="AY278" s="38" t="s">
        <v>85</v>
      </c>
      <c r="BE278" s="59">
        <f>IF(N278="základná",J278,0)</f>
        <v>0</v>
      </c>
      <c r="BF278" s="59">
        <f>IF(N278="znížená",J278,0)</f>
        <v>0</v>
      </c>
      <c r="BG278" s="59">
        <f>IF(N278="zákl. prenesená",J278,0)</f>
        <v>0</v>
      </c>
      <c r="BH278" s="59">
        <f>IF(N278="zníž. prenesená",J278,0)</f>
        <v>0</v>
      </c>
      <c r="BI278" s="59">
        <f>IF(N278="nulová",J278,0)</f>
        <v>0</v>
      </c>
      <c r="BJ278" s="38" t="s">
        <v>26</v>
      </c>
      <c r="BK278" s="59">
        <f>ROUND(I278*H278,2)</f>
        <v>0</v>
      </c>
      <c r="BL278" s="38" t="s">
        <v>28</v>
      </c>
      <c r="BM278" s="100" t="s">
        <v>520</v>
      </c>
    </row>
    <row r="279" spans="2:65" s="110" customFormat="1" ht="22.9" customHeight="1">
      <c r="B279" s="117"/>
      <c r="D279" s="112" t="s">
        <v>7</v>
      </c>
      <c r="E279" s="119" t="s">
        <v>115</v>
      </c>
      <c r="F279" s="119" t="s">
        <v>307</v>
      </c>
      <c r="I279" s="230"/>
      <c r="J279" s="118">
        <f>BK279</f>
        <v>0</v>
      </c>
      <c r="L279" s="117"/>
      <c r="M279" s="116"/>
      <c r="P279" s="115">
        <f>P280</f>
        <v>0</v>
      </c>
      <c r="R279" s="115">
        <f>R280</f>
        <v>0</v>
      </c>
      <c r="T279" s="114">
        <f>T280</f>
        <v>0</v>
      </c>
      <c r="AR279" s="112" t="s">
        <v>25</v>
      </c>
      <c r="AT279" s="113" t="s">
        <v>7</v>
      </c>
      <c r="AU279" s="113" t="s">
        <v>25</v>
      </c>
      <c r="AY279" s="112" t="s">
        <v>85</v>
      </c>
      <c r="BK279" s="111">
        <f>BK280</f>
        <v>0</v>
      </c>
    </row>
    <row r="280" spans="2:65" s="195" customFormat="1" ht="24.2" customHeight="1">
      <c r="B280" s="55"/>
      <c r="C280" s="109" t="s">
        <v>127</v>
      </c>
      <c r="D280" s="109" t="s">
        <v>87</v>
      </c>
      <c r="E280" s="108" t="s">
        <v>308</v>
      </c>
      <c r="F280" s="107" t="s">
        <v>309</v>
      </c>
      <c r="G280" s="106" t="s">
        <v>11</v>
      </c>
      <c r="H280" s="105">
        <v>85.076999999999998</v>
      </c>
      <c r="I280" s="231"/>
      <c r="J280" s="104">
        <f>ROUND(I280*H280,2)</f>
        <v>0</v>
      </c>
      <c r="K280" s="81"/>
      <c r="L280" s="42"/>
      <c r="M280" s="232" t="s">
        <v>40</v>
      </c>
      <c r="N280" s="124" t="s">
        <v>56</v>
      </c>
      <c r="P280" s="123">
        <f>O280*H280</f>
        <v>0</v>
      </c>
      <c r="Q280" s="123">
        <v>0</v>
      </c>
      <c r="R280" s="123">
        <f>Q280*H280</f>
        <v>0</v>
      </c>
      <c r="S280" s="123">
        <v>0</v>
      </c>
      <c r="T280" s="122">
        <f>S280*H280</f>
        <v>0</v>
      </c>
      <c r="AR280" s="100" t="s">
        <v>28</v>
      </c>
      <c r="AT280" s="100" t="s">
        <v>87</v>
      </c>
      <c r="AU280" s="100" t="s">
        <v>26</v>
      </c>
      <c r="AY280" s="38" t="s">
        <v>85</v>
      </c>
      <c r="BE280" s="59">
        <f>IF(N280="základná",J280,0)</f>
        <v>0</v>
      </c>
      <c r="BF280" s="59">
        <f>IF(N280="znížená",J280,0)</f>
        <v>0</v>
      </c>
      <c r="BG280" s="59">
        <f>IF(N280="zákl. prenesená",J280,0)</f>
        <v>0</v>
      </c>
      <c r="BH280" s="59">
        <f>IF(N280="zníž. prenesená",J280,0)</f>
        <v>0</v>
      </c>
      <c r="BI280" s="59">
        <f>IF(N280="nulová",J280,0)</f>
        <v>0</v>
      </c>
      <c r="BJ280" s="38" t="s">
        <v>26</v>
      </c>
      <c r="BK280" s="59">
        <f>ROUND(I280*H280,2)</f>
        <v>0</v>
      </c>
      <c r="BL280" s="38" t="s">
        <v>28</v>
      </c>
      <c r="BM280" s="100" t="s">
        <v>521</v>
      </c>
    </row>
    <row r="281" spans="2:65" s="110" customFormat="1" ht="25.9" customHeight="1">
      <c r="B281" s="117"/>
      <c r="D281" s="112" t="s">
        <v>7</v>
      </c>
      <c r="E281" s="121" t="s">
        <v>117</v>
      </c>
      <c r="F281" s="121" t="s">
        <v>118</v>
      </c>
      <c r="I281" s="230"/>
      <c r="J281" s="120">
        <f>BK281</f>
        <v>0</v>
      </c>
      <c r="L281" s="117"/>
      <c r="M281" s="116"/>
      <c r="P281" s="115">
        <f>P282+P296+P308+P314+P359+P378+P405+P423+P431+P450</f>
        <v>0</v>
      </c>
      <c r="R281" s="115">
        <f>R282+R296+R308+R314+R359+R378+R405+R423+R431+R450</f>
        <v>24.377174069399999</v>
      </c>
      <c r="T281" s="114">
        <f>T282+T296+T308+T314+T359+T378+T405+T423+T431+T450</f>
        <v>0</v>
      </c>
      <c r="AR281" s="112" t="s">
        <v>26</v>
      </c>
      <c r="AT281" s="113" t="s">
        <v>7</v>
      </c>
      <c r="AU281" s="113" t="s">
        <v>35</v>
      </c>
      <c r="AY281" s="112" t="s">
        <v>85</v>
      </c>
      <c r="BK281" s="111">
        <f>BK282+BK296+BK308+BK314+BK359+BK378+BK405+BK423+BK431+BK450</f>
        <v>0</v>
      </c>
    </row>
    <row r="282" spans="2:65" s="110" customFormat="1" ht="22.9" customHeight="1">
      <c r="B282" s="117"/>
      <c r="D282" s="112" t="s">
        <v>7</v>
      </c>
      <c r="E282" s="119" t="s">
        <v>310</v>
      </c>
      <c r="F282" s="119" t="s">
        <v>311</v>
      </c>
      <c r="I282" s="230"/>
      <c r="J282" s="118">
        <f>BK282</f>
        <v>0</v>
      </c>
      <c r="L282" s="117"/>
      <c r="M282" s="116"/>
      <c r="P282" s="115">
        <f>SUM(P283:P295)</f>
        <v>0</v>
      </c>
      <c r="R282" s="115">
        <f>SUM(R283:R295)</f>
        <v>0.1419878</v>
      </c>
      <c r="T282" s="114">
        <f>SUM(T283:T295)</f>
        <v>0</v>
      </c>
      <c r="AR282" s="112" t="s">
        <v>26</v>
      </c>
      <c r="AT282" s="113" t="s">
        <v>7</v>
      </c>
      <c r="AU282" s="113" t="s">
        <v>25</v>
      </c>
      <c r="AY282" s="112" t="s">
        <v>85</v>
      </c>
      <c r="BK282" s="111">
        <f>SUM(BK283:BK295)</f>
        <v>0</v>
      </c>
    </row>
    <row r="283" spans="2:65" s="195" customFormat="1" ht="24.2" customHeight="1">
      <c r="B283" s="55"/>
      <c r="C283" s="109" t="s">
        <v>121</v>
      </c>
      <c r="D283" s="109" t="s">
        <v>87</v>
      </c>
      <c r="E283" s="108" t="s">
        <v>522</v>
      </c>
      <c r="F283" s="107" t="s">
        <v>523</v>
      </c>
      <c r="G283" s="106" t="s">
        <v>10</v>
      </c>
      <c r="H283" s="105">
        <v>33.26</v>
      </c>
      <c r="I283" s="231"/>
      <c r="J283" s="104">
        <f>ROUND(I283*H283,2)</f>
        <v>0</v>
      </c>
      <c r="K283" s="81"/>
      <c r="L283" s="42"/>
      <c r="M283" s="232" t="s">
        <v>40</v>
      </c>
      <c r="N283" s="124" t="s">
        <v>56</v>
      </c>
      <c r="P283" s="123">
        <f>O283*H283</f>
        <v>0</v>
      </c>
      <c r="Q283" s="123">
        <v>2.0999999999999999E-3</v>
      </c>
      <c r="R283" s="123">
        <f>Q283*H283</f>
        <v>6.9845999999999991E-2</v>
      </c>
      <c r="S283" s="123">
        <v>0</v>
      </c>
      <c r="T283" s="122">
        <f>S283*H283</f>
        <v>0</v>
      </c>
      <c r="AR283" s="100" t="s">
        <v>104</v>
      </c>
      <c r="AT283" s="100" t="s">
        <v>87</v>
      </c>
      <c r="AU283" s="100" t="s">
        <v>26</v>
      </c>
      <c r="AY283" s="38" t="s">
        <v>85</v>
      </c>
      <c r="BE283" s="59">
        <f>IF(N283="základná",J283,0)</f>
        <v>0</v>
      </c>
      <c r="BF283" s="59">
        <f>IF(N283="znížená",J283,0)</f>
        <v>0</v>
      </c>
      <c r="BG283" s="59">
        <f>IF(N283="zákl. prenesená",J283,0)</f>
        <v>0</v>
      </c>
      <c r="BH283" s="59">
        <f>IF(N283="zníž. prenesená",J283,0)</f>
        <v>0</v>
      </c>
      <c r="BI283" s="59">
        <f>IF(N283="nulová",J283,0)</f>
        <v>0</v>
      </c>
      <c r="BJ283" s="38" t="s">
        <v>26</v>
      </c>
      <c r="BK283" s="59">
        <f>ROUND(I283*H283,2)</f>
        <v>0</v>
      </c>
      <c r="BL283" s="38" t="s">
        <v>104</v>
      </c>
      <c r="BM283" s="100" t="s">
        <v>524</v>
      </c>
    </row>
    <row r="284" spans="2:65" s="207" customFormat="1">
      <c r="B284" s="211"/>
      <c r="D284" s="134" t="s">
        <v>88</v>
      </c>
      <c r="E284" s="208" t="s">
        <v>40</v>
      </c>
      <c r="F284" s="212" t="s">
        <v>525</v>
      </c>
      <c r="H284" s="208" t="s">
        <v>40</v>
      </c>
      <c r="I284" s="233"/>
      <c r="L284" s="211"/>
      <c r="M284" s="210"/>
      <c r="T284" s="209"/>
      <c r="AT284" s="208" t="s">
        <v>88</v>
      </c>
      <c r="AU284" s="208" t="s">
        <v>26</v>
      </c>
      <c r="AV284" s="207" t="s">
        <v>25</v>
      </c>
      <c r="AW284" s="207" t="s">
        <v>279</v>
      </c>
      <c r="AX284" s="207" t="s">
        <v>35</v>
      </c>
      <c r="AY284" s="208" t="s">
        <v>85</v>
      </c>
    </row>
    <row r="285" spans="2:65" s="135" customFormat="1">
      <c r="B285" s="139"/>
      <c r="D285" s="134" t="s">
        <v>88</v>
      </c>
      <c r="E285" s="136" t="s">
        <v>40</v>
      </c>
      <c r="F285" s="141" t="s">
        <v>526</v>
      </c>
      <c r="H285" s="140">
        <v>33.26</v>
      </c>
      <c r="I285" s="234"/>
      <c r="L285" s="139"/>
      <c r="M285" s="138"/>
      <c r="T285" s="137"/>
      <c r="AT285" s="136" t="s">
        <v>88</v>
      </c>
      <c r="AU285" s="136" t="s">
        <v>26</v>
      </c>
      <c r="AV285" s="135" t="s">
        <v>26</v>
      </c>
      <c r="AW285" s="135" t="s">
        <v>279</v>
      </c>
      <c r="AX285" s="135" t="s">
        <v>35</v>
      </c>
      <c r="AY285" s="136" t="s">
        <v>85</v>
      </c>
    </row>
    <row r="286" spans="2:65" s="199" customFormat="1">
      <c r="B286" s="204"/>
      <c r="D286" s="134" t="s">
        <v>88</v>
      </c>
      <c r="E286" s="200" t="s">
        <v>40</v>
      </c>
      <c r="F286" s="206" t="s">
        <v>280</v>
      </c>
      <c r="H286" s="205">
        <v>33.26</v>
      </c>
      <c r="I286" s="235"/>
      <c r="L286" s="204"/>
      <c r="M286" s="214"/>
      <c r="T286" s="213"/>
      <c r="AT286" s="200" t="s">
        <v>88</v>
      </c>
      <c r="AU286" s="200" t="s">
        <v>26</v>
      </c>
      <c r="AV286" s="199" t="s">
        <v>28</v>
      </c>
      <c r="AW286" s="199" t="s">
        <v>279</v>
      </c>
      <c r="AX286" s="199" t="s">
        <v>25</v>
      </c>
      <c r="AY286" s="200" t="s">
        <v>85</v>
      </c>
    </row>
    <row r="287" spans="2:65" s="195" customFormat="1" ht="24.2" customHeight="1">
      <c r="B287" s="55"/>
      <c r="C287" s="109" t="s">
        <v>122</v>
      </c>
      <c r="D287" s="109" t="s">
        <v>87</v>
      </c>
      <c r="E287" s="108" t="s">
        <v>527</v>
      </c>
      <c r="F287" s="107" t="s">
        <v>528</v>
      </c>
      <c r="G287" s="106" t="s">
        <v>10</v>
      </c>
      <c r="H287" s="105">
        <v>31.366</v>
      </c>
      <c r="I287" s="231"/>
      <c r="J287" s="104">
        <f>ROUND(I287*H287,2)</f>
        <v>0</v>
      </c>
      <c r="K287" s="81"/>
      <c r="L287" s="42"/>
      <c r="M287" s="232" t="s">
        <v>40</v>
      </c>
      <c r="N287" s="124" t="s">
        <v>56</v>
      </c>
      <c r="P287" s="123">
        <f>O287*H287</f>
        <v>0</v>
      </c>
      <c r="Q287" s="123">
        <v>2.3E-3</v>
      </c>
      <c r="R287" s="123">
        <f>Q287*H287</f>
        <v>7.2141799999999992E-2</v>
      </c>
      <c r="S287" s="123">
        <v>0</v>
      </c>
      <c r="T287" s="122">
        <f>S287*H287</f>
        <v>0</v>
      </c>
      <c r="AR287" s="100" t="s">
        <v>104</v>
      </c>
      <c r="AT287" s="100" t="s">
        <v>87</v>
      </c>
      <c r="AU287" s="100" t="s">
        <v>26</v>
      </c>
      <c r="AY287" s="38" t="s">
        <v>85</v>
      </c>
      <c r="BE287" s="59">
        <f>IF(N287="základná",J287,0)</f>
        <v>0</v>
      </c>
      <c r="BF287" s="59">
        <f>IF(N287="znížená",J287,0)</f>
        <v>0</v>
      </c>
      <c r="BG287" s="59">
        <f>IF(N287="zákl. prenesená",J287,0)</f>
        <v>0</v>
      </c>
      <c r="BH287" s="59">
        <f>IF(N287="zníž. prenesená",J287,0)</f>
        <v>0</v>
      </c>
      <c r="BI287" s="59">
        <f>IF(N287="nulová",J287,0)</f>
        <v>0</v>
      </c>
      <c r="BJ287" s="38" t="s">
        <v>26</v>
      </c>
      <c r="BK287" s="59">
        <f>ROUND(I287*H287,2)</f>
        <v>0</v>
      </c>
      <c r="BL287" s="38" t="s">
        <v>104</v>
      </c>
      <c r="BM287" s="100" t="s">
        <v>529</v>
      </c>
    </row>
    <row r="288" spans="2:65" s="207" customFormat="1">
      <c r="B288" s="211"/>
      <c r="D288" s="134" t="s">
        <v>88</v>
      </c>
      <c r="E288" s="208" t="s">
        <v>40</v>
      </c>
      <c r="F288" s="212" t="s">
        <v>530</v>
      </c>
      <c r="H288" s="208" t="s">
        <v>40</v>
      </c>
      <c r="I288" s="233"/>
      <c r="L288" s="211"/>
      <c r="M288" s="210"/>
      <c r="T288" s="209"/>
      <c r="AT288" s="208" t="s">
        <v>88</v>
      </c>
      <c r="AU288" s="208" t="s">
        <v>26</v>
      </c>
      <c r="AV288" s="207" t="s">
        <v>25</v>
      </c>
      <c r="AW288" s="207" t="s">
        <v>279</v>
      </c>
      <c r="AX288" s="207" t="s">
        <v>35</v>
      </c>
      <c r="AY288" s="208" t="s">
        <v>85</v>
      </c>
    </row>
    <row r="289" spans="2:65" s="135" customFormat="1">
      <c r="B289" s="139"/>
      <c r="D289" s="134" t="s">
        <v>88</v>
      </c>
      <c r="E289" s="136" t="s">
        <v>40</v>
      </c>
      <c r="F289" s="141" t="s">
        <v>531</v>
      </c>
      <c r="H289" s="140">
        <v>1.1399999999999999</v>
      </c>
      <c r="I289" s="234"/>
      <c r="L289" s="139"/>
      <c r="M289" s="138"/>
      <c r="T289" s="137"/>
      <c r="AT289" s="136" t="s">
        <v>88</v>
      </c>
      <c r="AU289" s="136" t="s">
        <v>26</v>
      </c>
      <c r="AV289" s="135" t="s">
        <v>26</v>
      </c>
      <c r="AW289" s="135" t="s">
        <v>279</v>
      </c>
      <c r="AX289" s="135" t="s">
        <v>35</v>
      </c>
      <c r="AY289" s="136" t="s">
        <v>85</v>
      </c>
    </row>
    <row r="290" spans="2:65" s="135" customFormat="1">
      <c r="B290" s="139"/>
      <c r="D290" s="134" t="s">
        <v>88</v>
      </c>
      <c r="E290" s="136" t="s">
        <v>40</v>
      </c>
      <c r="F290" s="141" t="s">
        <v>531</v>
      </c>
      <c r="H290" s="140">
        <v>1.1399999999999999</v>
      </c>
      <c r="I290" s="234"/>
      <c r="L290" s="139"/>
      <c r="M290" s="138"/>
      <c r="T290" s="137"/>
      <c r="AT290" s="136" t="s">
        <v>88</v>
      </c>
      <c r="AU290" s="136" t="s">
        <v>26</v>
      </c>
      <c r="AV290" s="135" t="s">
        <v>26</v>
      </c>
      <c r="AW290" s="135" t="s">
        <v>279</v>
      </c>
      <c r="AX290" s="135" t="s">
        <v>35</v>
      </c>
      <c r="AY290" s="136" t="s">
        <v>85</v>
      </c>
    </row>
    <row r="291" spans="2:65" s="135" customFormat="1">
      <c r="B291" s="139"/>
      <c r="D291" s="134" t="s">
        <v>88</v>
      </c>
      <c r="E291" s="136" t="s">
        <v>40</v>
      </c>
      <c r="F291" s="141" t="s">
        <v>532</v>
      </c>
      <c r="H291" s="140">
        <v>0.85499999999999998</v>
      </c>
      <c r="I291" s="234"/>
      <c r="L291" s="139"/>
      <c r="M291" s="138"/>
      <c r="T291" s="137"/>
      <c r="AT291" s="136" t="s">
        <v>88</v>
      </c>
      <c r="AU291" s="136" t="s">
        <v>26</v>
      </c>
      <c r="AV291" s="135" t="s">
        <v>26</v>
      </c>
      <c r="AW291" s="135" t="s">
        <v>279</v>
      </c>
      <c r="AX291" s="135" t="s">
        <v>35</v>
      </c>
      <c r="AY291" s="136" t="s">
        <v>85</v>
      </c>
    </row>
    <row r="292" spans="2:65" s="135" customFormat="1" ht="22.5">
      <c r="B292" s="139"/>
      <c r="D292" s="134" t="s">
        <v>88</v>
      </c>
      <c r="E292" s="136" t="s">
        <v>40</v>
      </c>
      <c r="F292" s="141" t="s">
        <v>533</v>
      </c>
      <c r="H292" s="140">
        <v>14.404999999999999</v>
      </c>
      <c r="I292" s="234"/>
      <c r="L292" s="139"/>
      <c r="M292" s="138"/>
      <c r="T292" s="137"/>
      <c r="AT292" s="136" t="s">
        <v>88</v>
      </c>
      <c r="AU292" s="136" t="s">
        <v>26</v>
      </c>
      <c r="AV292" s="135" t="s">
        <v>26</v>
      </c>
      <c r="AW292" s="135" t="s">
        <v>279</v>
      </c>
      <c r="AX292" s="135" t="s">
        <v>35</v>
      </c>
      <c r="AY292" s="136" t="s">
        <v>85</v>
      </c>
    </row>
    <row r="293" spans="2:65" s="135" customFormat="1" ht="22.5">
      <c r="B293" s="139"/>
      <c r="D293" s="134" t="s">
        <v>88</v>
      </c>
      <c r="E293" s="136" t="s">
        <v>40</v>
      </c>
      <c r="F293" s="141" t="s">
        <v>534</v>
      </c>
      <c r="H293" s="140">
        <v>13.826000000000001</v>
      </c>
      <c r="I293" s="234"/>
      <c r="L293" s="139"/>
      <c r="M293" s="138"/>
      <c r="T293" s="137"/>
      <c r="AT293" s="136" t="s">
        <v>88</v>
      </c>
      <c r="AU293" s="136" t="s">
        <v>26</v>
      </c>
      <c r="AV293" s="135" t="s">
        <v>26</v>
      </c>
      <c r="AW293" s="135" t="s">
        <v>279</v>
      </c>
      <c r="AX293" s="135" t="s">
        <v>35</v>
      </c>
      <c r="AY293" s="136" t="s">
        <v>85</v>
      </c>
    </row>
    <row r="294" spans="2:65" s="199" customFormat="1">
      <c r="B294" s="204"/>
      <c r="D294" s="134" t="s">
        <v>88</v>
      </c>
      <c r="E294" s="200" t="s">
        <v>40</v>
      </c>
      <c r="F294" s="206" t="s">
        <v>280</v>
      </c>
      <c r="H294" s="205">
        <v>31.366</v>
      </c>
      <c r="I294" s="235"/>
      <c r="L294" s="204"/>
      <c r="M294" s="214"/>
      <c r="T294" s="213"/>
      <c r="AT294" s="200" t="s">
        <v>88</v>
      </c>
      <c r="AU294" s="200" t="s">
        <v>26</v>
      </c>
      <c r="AV294" s="199" t="s">
        <v>28</v>
      </c>
      <c r="AW294" s="199" t="s">
        <v>279</v>
      </c>
      <c r="AX294" s="199" t="s">
        <v>25</v>
      </c>
      <c r="AY294" s="200" t="s">
        <v>85</v>
      </c>
    </row>
    <row r="295" spans="2:65" s="195" customFormat="1" ht="24.2" customHeight="1">
      <c r="B295" s="55"/>
      <c r="C295" s="109" t="s">
        <v>144</v>
      </c>
      <c r="D295" s="109" t="s">
        <v>87</v>
      </c>
      <c r="E295" s="108" t="s">
        <v>312</v>
      </c>
      <c r="F295" s="107" t="s">
        <v>313</v>
      </c>
      <c r="G295" s="106" t="s">
        <v>6</v>
      </c>
      <c r="H295" s="238"/>
      <c r="I295" s="231"/>
      <c r="J295" s="104">
        <f>ROUND(I295*H295,2)</f>
        <v>0</v>
      </c>
      <c r="K295" s="81"/>
      <c r="L295" s="42"/>
      <c r="M295" s="232" t="s">
        <v>40</v>
      </c>
      <c r="N295" s="124" t="s">
        <v>56</v>
      </c>
      <c r="P295" s="123">
        <f>O295*H295</f>
        <v>0</v>
      </c>
      <c r="Q295" s="123">
        <v>0</v>
      </c>
      <c r="R295" s="123">
        <f>Q295*H295</f>
        <v>0</v>
      </c>
      <c r="S295" s="123">
        <v>0</v>
      </c>
      <c r="T295" s="122">
        <f>S295*H295</f>
        <v>0</v>
      </c>
      <c r="AR295" s="100" t="s">
        <v>104</v>
      </c>
      <c r="AT295" s="100" t="s">
        <v>87</v>
      </c>
      <c r="AU295" s="100" t="s">
        <v>26</v>
      </c>
      <c r="AY295" s="38" t="s">
        <v>85</v>
      </c>
      <c r="BE295" s="59">
        <f>IF(N295="základná",J295,0)</f>
        <v>0</v>
      </c>
      <c r="BF295" s="59">
        <f>IF(N295="znížená",J295,0)</f>
        <v>0</v>
      </c>
      <c r="BG295" s="59">
        <f>IF(N295="zákl. prenesená",J295,0)</f>
        <v>0</v>
      </c>
      <c r="BH295" s="59">
        <f>IF(N295="zníž. prenesená",J295,0)</f>
        <v>0</v>
      </c>
      <c r="BI295" s="59">
        <f>IF(N295="nulová",J295,0)</f>
        <v>0</v>
      </c>
      <c r="BJ295" s="38" t="s">
        <v>26</v>
      </c>
      <c r="BK295" s="59">
        <f>ROUND(I295*H295,2)</f>
        <v>0</v>
      </c>
      <c r="BL295" s="38" t="s">
        <v>104</v>
      </c>
      <c r="BM295" s="100" t="s">
        <v>535</v>
      </c>
    </row>
    <row r="296" spans="2:65" s="110" customFormat="1" ht="22.9" customHeight="1">
      <c r="B296" s="117"/>
      <c r="D296" s="112" t="s">
        <v>7</v>
      </c>
      <c r="E296" s="119" t="s">
        <v>226</v>
      </c>
      <c r="F296" s="119" t="s">
        <v>227</v>
      </c>
      <c r="I296" s="230"/>
      <c r="J296" s="118">
        <f>BK296</f>
        <v>0</v>
      </c>
      <c r="L296" s="117"/>
      <c r="M296" s="116"/>
      <c r="P296" s="115">
        <f>SUM(P297:P307)</f>
        <v>0</v>
      </c>
      <c r="R296" s="115">
        <f>SUM(R297:R307)</f>
        <v>0.36298265575999999</v>
      </c>
      <c r="T296" s="114">
        <f>SUM(T297:T307)</f>
        <v>0</v>
      </c>
      <c r="AR296" s="112" t="s">
        <v>26</v>
      </c>
      <c r="AT296" s="113" t="s">
        <v>7</v>
      </c>
      <c r="AU296" s="113" t="s">
        <v>25</v>
      </c>
      <c r="AY296" s="112" t="s">
        <v>85</v>
      </c>
      <c r="BK296" s="111">
        <f>SUM(BK297:BK307)</f>
        <v>0</v>
      </c>
    </row>
    <row r="297" spans="2:65" s="195" customFormat="1" ht="37.9" customHeight="1">
      <c r="B297" s="55"/>
      <c r="C297" s="109" t="s">
        <v>145</v>
      </c>
      <c r="D297" s="109" t="s">
        <v>87</v>
      </c>
      <c r="E297" s="108" t="s">
        <v>536</v>
      </c>
      <c r="F297" s="107" t="s">
        <v>537</v>
      </c>
      <c r="G297" s="106" t="s">
        <v>10</v>
      </c>
      <c r="H297" s="105">
        <v>82.774000000000001</v>
      </c>
      <c r="I297" s="231"/>
      <c r="J297" s="104">
        <f>ROUND(I297*H297,2)</f>
        <v>0</v>
      </c>
      <c r="K297" s="81"/>
      <c r="L297" s="42"/>
      <c r="M297" s="232" t="s">
        <v>40</v>
      </c>
      <c r="N297" s="124" t="s">
        <v>56</v>
      </c>
      <c r="P297" s="123">
        <f>O297*H297</f>
        <v>0</v>
      </c>
      <c r="Q297" s="123">
        <v>1.8352399999999999E-3</v>
      </c>
      <c r="R297" s="123">
        <f>Q297*H297</f>
        <v>0.15191015576</v>
      </c>
      <c r="S297" s="123">
        <v>0</v>
      </c>
      <c r="T297" s="122">
        <f>S297*H297</f>
        <v>0</v>
      </c>
      <c r="AR297" s="100" t="s">
        <v>104</v>
      </c>
      <c r="AT297" s="100" t="s">
        <v>87</v>
      </c>
      <c r="AU297" s="100" t="s">
        <v>26</v>
      </c>
      <c r="AY297" s="38" t="s">
        <v>85</v>
      </c>
      <c r="BE297" s="59">
        <f>IF(N297="základná",J297,0)</f>
        <v>0</v>
      </c>
      <c r="BF297" s="59">
        <f>IF(N297="znížená",J297,0)</f>
        <v>0</v>
      </c>
      <c r="BG297" s="59">
        <f>IF(N297="zákl. prenesená",J297,0)</f>
        <v>0</v>
      </c>
      <c r="BH297" s="59">
        <f>IF(N297="zníž. prenesená",J297,0)</f>
        <v>0</v>
      </c>
      <c r="BI297" s="59">
        <f>IF(N297="nulová",J297,0)</f>
        <v>0</v>
      </c>
      <c r="BJ297" s="38" t="s">
        <v>26</v>
      </c>
      <c r="BK297" s="59">
        <f>ROUND(I297*H297,2)</f>
        <v>0</v>
      </c>
      <c r="BL297" s="38" t="s">
        <v>104</v>
      </c>
      <c r="BM297" s="100" t="s">
        <v>538</v>
      </c>
    </row>
    <row r="298" spans="2:65" s="207" customFormat="1">
      <c r="B298" s="211"/>
      <c r="D298" s="134" t="s">
        <v>88</v>
      </c>
      <c r="E298" s="208" t="s">
        <v>40</v>
      </c>
      <c r="F298" s="212" t="s">
        <v>539</v>
      </c>
      <c r="H298" s="208" t="s">
        <v>40</v>
      </c>
      <c r="I298" s="233"/>
      <c r="L298" s="211"/>
      <c r="M298" s="210"/>
      <c r="T298" s="209"/>
      <c r="AT298" s="208" t="s">
        <v>88</v>
      </c>
      <c r="AU298" s="208" t="s">
        <v>26</v>
      </c>
      <c r="AV298" s="207" t="s">
        <v>25</v>
      </c>
      <c r="AW298" s="207" t="s">
        <v>279</v>
      </c>
      <c r="AX298" s="207" t="s">
        <v>35</v>
      </c>
      <c r="AY298" s="208" t="s">
        <v>85</v>
      </c>
    </row>
    <row r="299" spans="2:65" s="135" customFormat="1">
      <c r="B299" s="139"/>
      <c r="D299" s="134" t="s">
        <v>88</v>
      </c>
      <c r="E299" s="136" t="s">
        <v>40</v>
      </c>
      <c r="F299" s="141" t="s">
        <v>540</v>
      </c>
      <c r="H299" s="140">
        <v>54.164999999999999</v>
      </c>
      <c r="I299" s="234"/>
      <c r="L299" s="139"/>
      <c r="M299" s="138"/>
      <c r="T299" s="137"/>
      <c r="AT299" s="136" t="s">
        <v>88</v>
      </c>
      <c r="AU299" s="136" t="s">
        <v>26</v>
      </c>
      <c r="AV299" s="135" t="s">
        <v>26</v>
      </c>
      <c r="AW299" s="135" t="s">
        <v>279</v>
      </c>
      <c r="AX299" s="135" t="s">
        <v>35</v>
      </c>
      <c r="AY299" s="136" t="s">
        <v>85</v>
      </c>
    </row>
    <row r="300" spans="2:65" s="135" customFormat="1">
      <c r="B300" s="139"/>
      <c r="D300" s="134" t="s">
        <v>88</v>
      </c>
      <c r="E300" s="136" t="s">
        <v>40</v>
      </c>
      <c r="F300" s="141" t="s">
        <v>541</v>
      </c>
      <c r="H300" s="140">
        <v>7.25</v>
      </c>
      <c r="I300" s="234"/>
      <c r="L300" s="139"/>
      <c r="M300" s="138"/>
      <c r="T300" s="137"/>
      <c r="AT300" s="136" t="s">
        <v>88</v>
      </c>
      <c r="AU300" s="136" t="s">
        <v>26</v>
      </c>
      <c r="AV300" s="135" t="s">
        <v>26</v>
      </c>
      <c r="AW300" s="135" t="s">
        <v>279</v>
      </c>
      <c r="AX300" s="135" t="s">
        <v>35</v>
      </c>
      <c r="AY300" s="136" t="s">
        <v>85</v>
      </c>
    </row>
    <row r="301" spans="2:65" s="135" customFormat="1">
      <c r="B301" s="139"/>
      <c r="D301" s="134" t="s">
        <v>88</v>
      </c>
      <c r="E301" s="136" t="s">
        <v>40</v>
      </c>
      <c r="F301" s="141" t="s">
        <v>542</v>
      </c>
      <c r="H301" s="140">
        <v>10.009</v>
      </c>
      <c r="I301" s="234"/>
      <c r="L301" s="139"/>
      <c r="M301" s="138"/>
      <c r="T301" s="137"/>
      <c r="AT301" s="136" t="s">
        <v>88</v>
      </c>
      <c r="AU301" s="136" t="s">
        <v>26</v>
      </c>
      <c r="AV301" s="135" t="s">
        <v>26</v>
      </c>
      <c r="AW301" s="135" t="s">
        <v>279</v>
      </c>
      <c r="AX301" s="135" t="s">
        <v>35</v>
      </c>
      <c r="AY301" s="136" t="s">
        <v>85</v>
      </c>
    </row>
    <row r="302" spans="2:65" s="135" customFormat="1">
      <c r="B302" s="139"/>
      <c r="D302" s="134" t="s">
        <v>88</v>
      </c>
      <c r="E302" s="136" t="s">
        <v>40</v>
      </c>
      <c r="F302" s="141" t="s">
        <v>543</v>
      </c>
      <c r="H302" s="140">
        <v>6.44</v>
      </c>
      <c r="I302" s="234"/>
      <c r="L302" s="139"/>
      <c r="M302" s="138"/>
      <c r="T302" s="137"/>
      <c r="AT302" s="136" t="s">
        <v>88</v>
      </c>
      <c r="AU302" s="136" t="s">
        <v>26</v>
      </c>
      <c r="AV302" s="135" t="s">
        <v>26</v>
      </c>
      <c r="AW302" s="135" t="s">
        <v>279</v>
      </c>
      <c r="AX302" s="135" t="s">
        <v>35</v>
      </c>
      <c r="AY302" s="136" t="s">
        <v>85</v>
      </c>
    </row>
    <row r="303" spans="2:65" s="135" customFormat="1">
      <c r="B303" s="139"/>
      <c r="D303" s="134" t="s">
        <v>88</v>
      </c>
      <c r="E303" s="136" t="s">
        <v>40</v>
      </c>
      <c r="F303" s="141" t="s">
        <v>544</v>
      </c>
      <c r="H303" s="140">
        <v>4.91</v>
      </c>
      <c r="I303" s="234"/>
      <c r="L303" s="139"/>
      <c r="M303" s="138"/>
      <c r="T303" s="137"/>
      <c r="AT303" s="136" t="s">
        <v>88</v>
      </c>
      <c r="AU303" s="136" t="s">
        <v>26</v>
      </c>
      <c r="AV303" s="135" t="s">
        <v>26</v>
      </c>
      <c r="AW303" s="135" t="s">
        <v>279</v>
      </c>
      <c r="AX303" s="135" t="s">
        <v>35</v>
      </c>
      <c r="AY303" s="136" t="s">
        <v>85</v>
      </c>
    </row>
    <row r="304" spans="2:65" s="199" customFormat="1">
      <c r="B304" s="204"/>
      <c r="D304" s="134" t="s">
        <v>88</v>
      </c>
      <c r="E304" s="200" t="s">
        <v>40</v>
      </c>
      <c r="F304" s="206" t="s">
        <v>280</v>
      </c>
      <c r="H304" s="205">
        <v>82.774000000000001</v>
      </c>
      <c r="I304" s="235"/>
      <c r="L304" s="204"/>
      <c r="M304" s="214"/>
      <c r="T304" s="213"/>
      <c r="AT304" s="200" t="s">
        <v>88</v>
      </c>
      <c r="AU304" s="200" t="s">
        <v>26</v>
      </c>
      <c r="AV304" s="199" t="s">
        <v>28</v>
      </c>
      <c r="AW304" s="199" t="s">
        <v>279</v>
      </c>
      <c r="AX304" s="199" t="s">
        <v>25</v>
      </c>
      <c r="AY304" s="200" t="s">
        <v>85</v>
      </c>
    </row>
    <row r="305" spans="2:65" s="195" customFormat="1" ht="24.2" customHeight="1">
      <c r="B305" s="55"/>
      <c r="C305" s="133" t="s">
        <v>146</v>
      </c>
      <c r="D305" s="133" t="s">
        <v>126</v>
      </c>
      <c r="E305" s="132" t="s">
        <v>545</v>
      </c>
      <c r="F305" s="131" t="s">
        <v>546</v>
      </c>
      <c r="G305" s="130" t="s">
        <v>10</v>
      </c>
      <c r="H305" s="129">
        <v>84.429000000000002</v>
      </c>
      <c r="I305" s="236"/>
      <c r="J305" s="128">
        <f>ROUND(I305*H305,2)</f>
        <v>0</v>
      </c>
      <c r="K305" s="127"/>
      <c r="L305" s="126"/>
      <c r="M305" s="237" t="s">
        <v>40</v>
      </c>
      <c r="N305" s="125" t="s">
        <v>56</v>
      </c>
      <c r="P305" s="123">
        <f>O305*H305</f>
        <v>0</v>
      </c>
      <c r="Q305" s="123">
        <v>2.5000000000000001E-3</v>
      </c>
      <c r="R305" s="123">
        <f>Q305*H305</f>
        <v>0.2110725</v>
      </c>
      <c r="S305" s="123">
        <v>0</v>
      </c>
      <c r="T305" s="122">
        <f>S305*H305</f>
        <v>0</v>
      </c>
      <c r="AR305" s="100" t="s">
        <v>101</v>
      </c>
      <c r="AT305" s="100" t="s">
        <v>126</v>
      </c>
      <c r="AU305" s="100" t="s">
        <v>26</v>
      </c>
      <c r="AY305" s="38" t="s">
        <v>85</v>
      </c>
      <c r="BE305" s="59">
        <f>IF(N305="základná",J305,0)</f>
        <v>0</v>
      </c>
      <c r="BF305" s="59">
        <f>IF(N305="znížená",J305,0)</f>
        <v>0</v>
      </c>
      <c r="BG305" s="59">
        <f>IF(N305="zákl. prenesená",J305,0)</f>
        <v>0</v>
      </c>
      <c r="BH305" s="59">
        <f>IF(N305="zníž. prenesená",J305,0)</f>
        <v>0</v>
      </c>
      <c r="BI305" s="59">
        <f>IF(N305="nulová",J305,0)</f>
        <v>0</v>
      </c>
      <c r="BJ305" s="38" t="s">
        <v>26</v>
      </c>
      <c r="BK305" s="59">
        <f>ROUND(I305*H305,2)</f>
        <v>0</v>
      </c>
      <c r="BL305" s="38" t="s">
        <v>104</v>
      </c>
      <c r="BM305" s="100" t="s">
        <v>547</v>
      </c>
    </row>
    <row r="306" spans="2:65" s="135" customFormat="1">
      <c r="B306" s="139"/>
      <c r="D306" s="134" t="s">
        <v>88</v>
      </c>
      <c r="F306" s="141" t="s">
        <v>548</v>
      </c>
      <c r="H306" s="140">
        <v>84.429000000000002</v>
      </c>
      <c r="I306" s="234"/>
      <c r="L306" s="139"/>
      <c r="M306" s="138"/>
      <c r="T306" s="137"/>
      <c r="AT306" s="136" t="s">
        <v>88</v>
      </c>
      <c r="AU306" s="136" t="s">
        <v>26</v>
      </c>
      <c r="AV306" s="135" t="s">
        <v>26</v>
      </c>
      <c r="AW306" s="135" t="s">
        <v>38</v>
      </c>
      <c r="AX306" s="135" t="s">
        <v>25</v>
      </c>
      <c r="AY306" s="136" t="s">
        <v>85</v>
      </c>
    </row>
    <row r="307" spans="2:65" s="195" customFormat="1" ht="24.2" customHeight="1">
      <c r="B307" s="55"/>
      <c r="C307" s="109" t="s">
        <v>147</v>
      </c>
      <c r="D307" s="109" t="s">
        <v>87</v>
      </c>
      <c r="E307" s="108" t="s">
        <v>241</v>
      </c>
      <c r="F307" s="107" t="s">
        <v>240</v>
      </c>
      <c r="G307" s="106" t="s">
        <v>6</v>
      </c>
      <c r="H307" s="238"/>
      <c r="I307" s="231"/>
      <c r="J307" s="104">
        <f>ROUND(I307*H307,2)</f>
        <v>0</v>
      </c>
      <c r="K307" s="81"/>
      <c r="L307" s="42"/>
      <c r="M307" s="232" t="s">
        <v>40</v>
      </c>
      <c r="N307" s="124" t="s">
        <v>56</v>
      </c>
      <c r="P307" s="123">
        <f>O307*H307</f>
        <v>0</v>
      </c>
      <c r="Q307" s="123">
        <v>0</v>
      </c>
      <c r="R307" s="123">
        <f>Q307*H307</f>
        <v>0</v>
      </c>
      <c r="S307" s="123">
        <v>0</v>
      </c>
      <c r="T307" s="122">
        <f>S307*H307</f>
        <v>0</v>
      </c>
      <c r="AR307" s="100" t="s">
        <v>104</v>
      </c>
      <c r="AT307" s="100" t="s">
        <v>87</v>
      </c>
      <c r="AU307" s="100" t="s">
        <v>26</v>
      </c>
      <c r="AY307" s="38" t="s">
        <v>85</v>
      </c>
      <c r="BE307" s="59">
        <f>IF(N307="základná",J307,0)</f>
        <v>0</v>
      </c>
      <c r="BF307" s="59">
        <f>IF(N307="znížená",J307,0)</f>
        <v>0</v>
      </c>
      <c r="BG307" s="59">
        <f>IF(N307="zákl. prenesená",J307,0)</f>
        <v>0</v>
      </c>
      <c r="BH307" s="59">
        <f>IF(N307="zníž. prenesená",J307,0)</f>
        <v>0</v>
      </c>
      <c r="BI307" s="59">
        <f>IF(N307="nulová",J307,0)</f>
        <v>0</v>
      </c>
      <c r="BJ307" s="38" t="s">
        <v>26</v>
      </c>
      <c r="BK307" s="59">
        <f>ROUND(I307*H307,2)</f>
        <v>0</v>
      </c>
      <c r="BL307" s="38" t="s">
        <v>104</v>
      </c>
      <c r="BM307" s="100" t="s">
        <v>549</v>
      </c>
    </row>
    <row r="308" spans="2:65" s="110" customFormat="1" ht="22.9" customHeight="1">
      <c r="B308" s="117"/>
      <c r="D308" s="112" t="s">
        <v>7</v>
      </c>
      <c r="E308" s="119" t="s">
        <v>231</v>
      </c>
      <c r="F308" s="119" t="s">
        <v>239</v>
      </c>
      <c r="I308" s="230"/>
      <c r="J308" s="118">
        <f>BK308</f>
        <v>0</v>
      </c>
      <c r="L308" s="117"/>
      <c r="M308" s="116"/>
      <c r="P308" s="115">
        <f>SUM(P309:P313)</f>
        <v>0</v>
      </c>
      <c r="R308" s="115">
        <f>SUM(R309:R313)</f>
        <v>1.1686800000000001E-2</v>
      </c>
      <c r="T308" s="114">
        <f>SUM(T309:T313)</f>
        <v>0</v>
      </c>
      <c r="AR308" s="112" t="s">
        <v>26</v>
      </c>
      <c r="AT308" s="113" t="s">
        <v>7</v>
      </c>
      <c r="AU308" s="113" t="s">
        <v>25</v>
      </c>
      <c r="AY308" s="112" t="s">
        <v>85</v>
      </c>
      <c r="BK308" s="111">
        <f>SUM(BK309:BK313)</f>
        <v>0</v>
      </c>
    </row>
    <row r="309" spans="2:65" s="195" customFormat="1" ht="16.5" customHeight="1">
      <c r="B309" s="55"/>
      <c r="C309" s="109" t="s">
        <v>148</v>
      </c>
      <c r="D309" s="109" t="s">
        <v>87</v>
      </c>
      <c r="E309" s="108" t="s">
        <v>550</v>
      </c>
      <c r="F309" s="107" t="s">
        <v>551</v>
      </c>
      <c r="G309" s="106" t="s">
        <v>12</v>
      </c>
      <c r="H309" s="105">
        <v>6</v>
      </c>
      <c r="I309" s="231"/>
      <c r="J309" s="104">
        <f>ROUND(I309*H309,2)</f>
        <v>0</v>
      </c>
      <c r="K309" s="81"/>
      <c r="L309" s="42"/>
      <c r="M309" s="232" t="s">
        <v>40</v>
      </c>
      <c r="N309" s="124" t="s">
        <v>56</v>
      </c>
      <c r="P309" s="123">
        <f>O309*H309</f>
        <v>0</v>
      </c>
      <c r="Q309" s="123">
        <v>1.9478E-3</v>
      </c>
      <c r="R309" s="123">
        <f>Q309*H309</f>
        <v>1.1686800000000001E-2</v>
      </c>
      <c r="S309" s="123">
        <v>0</v>
      </c>
      <c r="T309" s="122">
        <f>S309*H309</f>
        <v>0</v>
      </c>
      <c r="AR309" s="100" t="s">
        <v>104</v>
      </c>
      <c r="AT309" s="100" t="s">
        <v>87</v>
      </c>
      <c r="AU309" s="100" t="s">
        <v>26</v>
      </c>
      <c r="AY309" s="38" t="s">
        <v>85</v>
      </c>
      <c r="BE309" s="59">
        <f>IF(N309="základná",J309,0)</f>
        <v>0</v>
      </c>
      <c r="BF309" s="59">
        <f>IF(N309="znížená",J309,0)</f>
        <v>0</v>
      </c>
      <c r="BG309" s="59">
        <f>IF(N309="zákl. prenesená",J309,0)</f>
        <v>0</v>
      </c>
      <c r="BH309" s="59">
        <f>IF(N309="zníž. prenesená",J309,0)</f>
        <v>0</v>
      </c>
      <c r="BI309" s="59">
        <f>IF(N309="nulová",J309,0)</f>
        <v>0</v>
      </c>
      <c r="BJ309" s="38" t="s">
        <v>26</v>
      </c>
      <c r="BK309" s="59">
        <f>ROUND(I309*H309,2)</f>
        <v>0</v>
      </c>
      <c r="BL309" s="38" t="s">
        <v>104</v>
      </c>
      <c r="BM309" s="100" t="s">
        <v>552</v>
      </c>
    </row>
    <row r="310" spans="2:65" s="207" customFormat="1">
      <c r="B310" s="211"/>
      <c r="D310" s="134" t="s">
        <v>88</v>
      </c>
      <c r="E310" s="208" t="s">
        <v>40</v>
      </c>
      <c r="F310" s="212" t="s">
        <v>553</v>
      </c>
      <c r="H310" s="208" t="s">
        <v>40</v>
      </c>
      <c r="I310" s="233"/>
      <c r="L310" s="211"/>
      <c r="M310" s="210"/>
      <c r="T310" s="209"/>
      <c r="AT310" s="208" t="s">
        <v>88</v>
      </c>
      <c r="AU310" s="208" t="s">
        <v>26</v>
      </c>
      <c r="AV310" s="207" t="s">
        <v>25</v>
      </c>
      <c r="AW310" s="207" t="s">
        <v>279</v>
      </c>
      <c r="AX310" s="207" t="s">
        <v>35</v>
      </c>
      <c r="AY310" s="208" t="s">
        <v>85</v>
      </c>
    </row>
    <row r="311" spans="2:65" s="135" customFormat="1">
      <c r="B311" s="139"/>
      <c r="D311" s="134" t="s">
        <v>88</v>
      </c>
      <c r="E311" s="136" t="s">
        <v>40</v>
      </c>
      <c r="F311" s="141" t="s">
        <v>554</v>
      </c>
      <c r="H311" s="140">
        <v>6</v>
      </c>
      <c r="I311" s="234"/>
      <c r="L311" s="139"/>
      <c r="M311" s="138"/>
      <c r="T311" s="137"/>
      <c r="AT311" s="136" t="s">
        <v>88</v>
      </c>
      <c r="AU311" s="136" t="s">
        <v>26</v>
      </c>
      <c r="AV311" s="135" t="s">
        <v>26</v>
      </c>
      <c r="AW311" s="135" t="s">
        <v>279</v>
      </c>
      <c r="AX311" s="135" t="s">
        <v>35</v>
      </c>
      <c r="AY311" s="136" t="s">
        <v>85</v>
      </c>
    </row>
    <row r="312" spans="2:65" s="199" customFormat="1">
      <c r="B312" s="204"/>
      <c r="D312" s="134" t="s">
        <v>88</v>
      </c>
      <c r="E312" s="200" t="s">
        <v>40</v>
      </c>
      <c r="F312" s="206" t="s">
        <v>280</v>
      </c>
      <c r="H312" s="205">
        <v>6</v>
      </c>
      <c r="I312" s="235"/>
      <c r="L312" s="204"/>
      <c r="M312" s="214"/>
      <c r="T312" s="213"/>
      <c r="AT312" s="200" t="s">
        <v>88</v>
      </c>
      <c r="AU312" s="200" t="s">
        <v>26</v>
      </c>
      <c r="AV312" s="199" t="s">
        <v>28</v>
      </c>
      <c r="AW312" s="199" t="s">
        <v>279</v>
      </c>
      <c r="AX312" s="199" t="s">
        <v>25</v>
      </c>
      <c r="AY312" s="200" t="s">
        <v>85</v>
      </c>
    </row>
    <row r="313" spans="2:65" s="195" customFormat="1" ht="24.2" customHeight="1">
      <c r="B313" s="55"/>
      <c r="C313" s="109" t="s">
        <v>149</v>
      </c>
      <c r="D313" s="109" t="s">
        <v>87</v>
      </c>
      <c r="E313" s="108" t="s">
        <v>555</v>
      </c>
      <c r="F313" s="107" t="s">
        <v>252</v>
      </c>
      <c r="G313" s="106" t="s">
        <v>6</v>
      </c>
      <c r="H313" s="238"/>
      <c r="I313" s="231"/>
      <c r="J313" s="104">
        <f>ROUND(I313*H313,2)</f>
        <v>0</v>
      </c>
      <c r="K313" s="81"/>
      <c r="L313" s="42"/>
      <c r="M313" s="232" t="s">
        <v>40</v>
      </c>
      <c r="N313" s="124" t="s">
        <v>56</v>
      </c>
      <c r="P313" s="123">
        <f>O313*H313</f>
        <v>0</v>
      </c>
      <c r="Q313" s="123">
        <v>0</v>
      </c>
      <c r="R313" s="123">
        <f>Q313*H313</f>
        <v>0</v>
      </c>
      <c r="S313" s="123">
        <v>0</v>
      </c>
      <c r="T313" s="122">
        <f>S313*H313</f>
        <v>0</v>
      </c>
      <c r="AR313" s="100" t="s">
        <v>104</v>
      </c>
      <c r="AT313" s="100" t="s">
        <v>87</v>
      </c>
      <c r="AU313" s="100" t="s">
        <v>26</v>
      </c>
      <c r="AY313" s="38" t="s">
        <v>85</v>
      </c>
      <c r="BE313" s="59">
        <f>IF(N313="základná",J313,0)</f>
        <v>0</v>
      </c>
      <c r="BF313" s="59">
        <f>IF(N313="znížená",J313,0)</f>
        <v>0</v>
      </c>
      <c r="BG313" s="59">
        <f>IF(N313="zákl. prenesená",J313,0)</f>
        <v>0</v>
      </c>
      <c r="BH313" s="59">
        <f>IF(N313="zníž. prenesená",J313,0)</f>
        <v>0</v>
      </c>
      <c r="BI313" s="59">
        <f>IF(N313="nulová",J313,0)</f>
        <v>0</v>
      </c>
      <c r="BJ313" s="38" t="s">
        <v>26</v>
      </c>
      <c r="BK313" s="59">
        <f>ROUND(I313*H313,2)</f>
        <v>0</v>
      </c>
      <c r="BL313" s="38" t="s">
        <v>104</v>
      </c>
      <c r="BM313" s="100" t="s">
        <v>556</v>
      </c>
    </row>
    <row r="314" spans="2:65" s="110" customFormat="1" ht="22.9" customHeight="1">
      <c r="B314" s="117"/>
      <c r="D314" s="112" t="s">
        <v>7</v>
      </c>
      <c r="E314" s="119" t="s">
        <v>315</v>
      </c>
      <c r="F314" s="119" t="s">
        <v>316</v>
      </c>
      <c r="I314" s="230"/>
      <c r="J314" s="118">
        <f>BK314</f>
        <v>0</v>
      </c>
      <c r="L314" s="117"/>
      <c r="M314" s="116"/>
      <c r="P314" s="115">
        <f>SUM(P315:P358)</f>
        <v>0</v>
      </c>
      <c r="R314" s="115">
        <f>SUM(R315:R358)</f>
        <v>14.636490535</v>
      </c>
      <c r="T314" s="114">
        <f>SUM(T315:T358)</f>
        <v>0</v>
      </c>
      <c r="AR314" s="112" t="s">
        <v>26</v>
      </c>
      <c r="AT314" s="113" t="s">
        <v>7</v>
      </c>
      <c r="AU314" s="113" t="s">
        <v>25</v>
      </c>
      <c r="AY314" s="112" t="s">
        <v>85</v>
      </c>
      <c r="BK314" s="111">
        <f>SUM(BK315:BK358)</f>
        <v>0</v>
      </c>
    </row>
    <row r="315" spans="2:65" s="195" customFormat="1" ht="37.9" customHeight="1">
      <c r="B315" s="55"/>
      <c r="C315" s="109" t="s">
        <v>150</v>
      </c>
      <c r="D315" s="109" t="s">
        <v>87</v>
      </c>
      <c r="E315" s="108" t="s">
        <v>557</v>
      </c>
      <c r="F315" s="107" t="s">
        <v>558</v>
      </c>
      <c r="G315" s="106" t="s">
        <v>10</v>
      </c>
      <c r="H315" s="105">
        <v>22.911999999999999</v>
      </c>
      <c r="I315" s="231"/>
      <c r="J315" s="104">
        <f>ROUND(I315*H315,2)</f>
        <v>0</v>
      </c>
      <c r="K315" s="81"/>
      <c r="L315" s="42"/>
      <c r="M315" s="232" t="s">
        <v>40</v>
      </c>
      <c r="N315" s="124" t="s">
        <v>56</v>
      </c>
      <c r="P315" s="123">
        <f>O315*H315</f>
        <v>0</v>
      </c>
      <c r="Q315" s="123">
        <v>4.176212E-2</v>
      </c>
      <c r="R315" s="123">
        <f>Q315*H315</f>
        <v>0.95685369343999993</v>
      </c>
      <c r="S315" s="123">
        <v>0</v>
      </c>
      <c r="T315" s="122">
        <f>S315*H315</f>
        <v>0</v>
      </c>
      <c r="AR315" s="100" t="s">
        <v>104</v>
      </c>
      <c r="AT315" s="100" t="s">
        <v>87</v>
      </c>
      <c r="AU315" s="100" t="s">
        <v>26</v>
      </c>
      <c r="AY315" s="38" t="s">
        <v>85</v>
      </c>
      <c r="BE315" s="59">
        <f>IF(N315="základná",J315,0)</f>
        <v>0</v>
      </c>
      <c r="BF315" s="59">
        <f>IF(N315="znížená",J315,0)</f>
        <v>0</v>
      </c>
      <c r="BG315" s="59">
        <f>IF(N315="zákl. prenesená",J315,0)</f>
        <v>0</v>
      </c>
      <c r="BH315" s="59">
        <f>IF(N315="zníž. prenesená",J315,0)</f>
        <v>0</v>
      </c>
      <c r="BI315" s="59">
        <f>IF(N315="nulová",J315,0)</f>
        <v>0</v>
      </c>
      <c r="BJ315" s="38" t="s">
        <v>26</v>
      </c>
      <c r="BK315" s="59">
        <f>ROUND(I315*H315,2)</f>
        <v>0</v>
      </c>
      <c r="BL315" s="38" t="s">
        <v>104</v>
      </c>
      <c r="BM315" s="100" t="s">
        <v>559</v>
      </c>
    </row>
    <row r="316" spans="2:65" s="135" customFormat="1" ht="22.5">
      <c r="B316" s="139"/>
      <c r="D316" s="134" t="s">
        <v>88</v>
      </c>
      <c r="E316" s="136" t="s">
        <v>40</v>
      </c>
      <c r="F316" s="141" t="s">
        <v>560</v>
      </c>
      <c r="H316" s="140">
        <v>178.35599999999999</v>
      </c>
      <c r="I316" s="234"/>
      <c r="L316" s="139"/>
      <c r="M316" s="138"/>
      <c r="T316" s="137"/>
      <c r="AT316" s="136" t="s">
        <v>88</v>
      </c>
      <c r="AU316" s="136" t="s">
        <v>26</v>
      </c>
      <c r="AV316" s="135" t="s">
        <v>26</v>
      </c>
      <c r="AW316" s="135" t="s">
        <v>279</v>
      </c>
      <c r="AX316" s="135" t="s">
        <v>35</v>
      </c>
      <c r="AY316" s="136" t="s">
        <v>85</v>
      </c>
    </row>
    <row r="317" spans="2:65" s="135" customFormat="1">
      <c r="B317" s="139"/>
      <c r="D317" s="134" t="s">
        <v>88</v>
      </c>
      <c r="E317" s="136" t="s">
        <v>40</v>
      </c>
      <c r="F317" s="141" t="s">
        <v>561</v>
      </c>
      <c r="H317" s="140">
        <v>-155.44399999999999</v>
      </c>
      <c r="I317" s="234"/>
      <c r="L317" s="139"/>
      <c r="M317" s="138"/>
      <c r="T317" s="137"/>
      <c r="AT317" s="136" t="s">
        <v>88</v>
      </c>
      <c r="AU317" s="136" t="s">
        <v>26</v>
      </c>
      <c r="AV317" s="135" t="s">
        <v>26</v>
      </c>
      <c r="AW317" s="135" t="s">
        <v>279</v>
      </c>
      <c r="AX317" s="135" t="s">
        <v>35</v>
      </c>
      <c r="AY317" s="136" t="s">
        <v>85</v>
      </c>
    </row>
    <row r="318" spans="2:65" s="199" customFormat="1">
      <c r="B318" s="204"/>
      <c r="D318" s="134" t="s">
        <v>88</v>
      </c>
      <c r="E318" s="200" t="s">
        <v>40</v>
      </c>
      <c r="F318" s="206" t="s">
        <v>280</v>
      </c>
      <c r="H318" s="205">
        <v>22.911999999999999</v>
      </c>
      <c r="I318" s="235"/>
      <c r="L318" s="204"/>
      <c r="M318" s="214"/>
      <c r="T318" s="213"/>
      <c r="AT318" s="200" t="s">
        <v>88</v>
      </c>
      <c r="AU318" s="200" t="s">
        <v>26</v>
      </c>
      <c r="AV318" s="199" t="s">
        <v>28</v>
      </c>
      <c r="AW318" s="199" t="s">
        <v>279</v>
      </c>
      <c r="AX318" s="199" t="s">
        <v>25</v>
      </c>
      <c r="AY318" s="200" t="s">
        <v>85</v>
      </c>
    </row>
    <row r="319" spans="2:65" s="195" customFormat="1" ht="37.9" customHeight="1">
      <c r="B319" s="55"/>
      <c r="C319" s="109" t="s">
        <v>151</v>
      </c>
      <c r="D319" s="109" t="s">
        <v>87</v>
      </c>
      <c r="E319" s="108" t="s">
        <v>562</v>
      </c>
      <c r="F319" s="107" t="s">
        <v>563</v>
      </c>
      <c r="G319" s="106" t="s">
        <v>10</v>
      </c>
      <c r="H319" s="105">
        <v>183.50200000000001</v>
      </c>
      <c r="I319" s="231"/>
      <c r="J319" s="104">
        <f>ROUND(I319*H319,2)</f>
        <v>0</v>
      </c>
      <c r="K319" s="81"/>
      <c r="L319" s="42"/>
      <c r="M319" s="232" t="s">
        <v>40</v>
      </c>
      <c r="N319" s="124" t="s">
        <v>56</v>
      </c>
      <c r="P319" s="123">
        <f>O319*H319</f>
        <v>0</v>
      </c>
      <c r="Q319" s="123">
        <v>4.3022119999999997E-2</v>
      </c>
      <c r="R319" s="123">
        <f>Q319*H319</f>
        <v>7.8946450642399997</v>
      </c>
      <c r="S319" s="123">
        <v>0</v>
      </c>
      <c r="T319" s="122">
        <f>S319*H319</f>
        <v>0</v>
      </c>
      <c r="AR319" s="100" t="s">
        <v>104</v>
      </c>
      <c r="AT319" s="100" t="s">
        <v>87</v>
      </c>
      <c r="AU319" s="100" t="s">
        <v>26</v>
      </c>
      <c r="AY319" s="38" t="s">
        <v>85</v>
      </c>
      <c r="BE319" s="59">
        <f>IF(N319="základná",J319,0)</f>
        <v>0</v>
      </c>
      <c r="BF319" s="59">
        <f>IF(N319="znížená",J319,0)</f>
        <v>0</v>
      </c>
      <c r="BG319" s="59">
        <f>IF(N319="zákl. prenesená",J319,0)</f>
        <v>0</v>
      </c>
      <c r="BH319" s="59">
        <f>IF(N319="zníž. prenesená",J319,0)</f>
        <v>0</v>
      </c>
      <c r="BI319" s="59">
        <f>IF(N319="nulová",J319,0)</f>
        <v>0</v>
      </c>
      <c r="BJ319" s="38" t="s">
        <v>26</v>
      </c>
      <c r="BK319" s="59">
        <f>ROUND(I319*H319,2)</f>
        <v>0</v>
      </c>
      <c r="BL319" s="38" t="s">
        <v>104</v>
      </c>
      <c r="BM319" s="100" t="s">
        <v>564</v>
      </c>
    </row>
    <row r="320" spans="2:65" s="207" customFormat="1">
      <c r="B320" s="211"/>
      <c r="D320" s="134" t="s">
        <v>88</v>
      </c>
      <c r="E320" s="208" t="s">
        <v>40</v>
      </c>
      <c r="F320" s="212" t="s">
        <v>565</v>
      </c>
      <c r="H320" s="208" t="s">
        <v>40</v>
      </c>
      <c r="I320" s="233"/>
      <c r="L320" s="211"/>
      <c r="M320" s="210"/>
      <c r="T320" s="209"/>
      <c r="AT320" s="208" t="s">
        <v>88</v>
      </c>
      <c r="AU320" s="208" t="s">
        <v>26</v>
      </c>
      <c r="AV320" s="207" t="s">
        <v>25</v>
      </c>
      <c r="AW320" s="207" t="s">
        <v>279</v>
      </c>
      <c r="AX320" s="207" t="s">
        <v>35</v>
      </c>
      <c r="AY320" s="208" t="s">
        <v>85</v>
      </c>
    </row>
    <row r="321" spans="2:65" s="135" customFormat="1">
      <c r="B321" s="139"/>
      <c r="D321" s="134" t="s">
        <v>88</v>
      </c>
      <c r="E321" s="136" t="s">
        <v>40</v>
      </c>
      <c r="F321" s="141" t="s">
        <v>566</v>
      </c>
      <c r="H321" s="140">
        <v>49.085000000000001</v>
      </c>
      <c r="I321" s="234"/>
      <c r="L321" s="139"/>
      <c r="M321" s="138"/>
      <c r="T321" s="137"/>
      <c r="AT321" s="136" t="s">
        <v>88</v>
      </c>
      <c r="AU321" s="136" t="s">
        <v>26</v>
      </c>
      <c r="AV321" s="135" t="s">
        <v>26</v>
      </c>
      <c r="AW321" s="135" t="s">
        <v>279</v>
      </c>
      <c r="AX321" s="135" t="s">
        <v>35</v>
      </c>
      <c r="AY321" s="136" t="s">
        <v>85</v>
      </c>
    </row>
    <row r="322" spans="2:65" s="135" customFormat="1" ht="22.5">
      <c r="B322" s="139"/>
      <c r="D322" s="134" t="s">
        <v>88</v>
      </c>
      <c r="E322" s="136" t="s">
        <v>40</v>
      </c>
      <c r="F322" s="141" t="s">
        <v>567</v>
      </c>
      <c r="H322" s="140">
        <v>89.236999999999995</v>
      </c>
      <c r="I322" s="234"/>
      <c r="L322" s="139"/>
      <c r="M322" s="138"/>
      <c r="T322" s="137"/>
      <c r="AT322" s="136" t="s">
        <v>88</v>
      </c>
      <c r="AU322" s="136" t="s">
        <v>26</v>
      </c>
      <c r="AV322" s="135" t="s">
        <v>26</v>
      </c>
      <c r="AW322" s="135" t="s">
        <v>279</v>
      </c>
      <c r="AX322" s="135" t="s">
        <v>35</v>
      </c>
      <c r="AY322" s="136" t="s">
        <v>85</v>
      </c>
    </row>
    <row r="323" spans="2:65" s="135" customFormat="1">
      <c r="B323" s="139"/>
      <c r="D323" s="134" t="s">
        <v>88</v>
      </c>
      <c r="E323" s="136" t="s">
        <v>40</v>
      </c>
      <c r="F323" s="141" t="s">
        <v>568</v>
      </c>
      <c r="H323" s="140">
        <v>45.18</v>
      </c>
      <c r="I323" s="234"/>
      <c r="L323" s="139"/>
      <c r="M323" s="138"/>
      <c r="T323" s="137"/>
      <c r="AT323" s="136" t="s">
        <v>88</v>
      </c>
      <c r="AU323" s="136" t="s">
        <v>26</v>
      </c>
      <c r="AV323" s="135" t="s">
        <v>26</v>
      </c>
      <c r="AW323" s="135" t="s">
        <v>279</v>
      </c>
      <c r="AX323" s="135" t="s">
        <v>35</v>
      </c>
      <c r="AY323" s="136" t="s">
        <v>85</v>
      </c>
    </row>
    <row r="324" spans="2:65" s="199" customFormat="1">
      <c r="B324" s="204"/>
      <c r="D324" s="134" t="s">
        <v>88</v>
      </c>
      <c r="E324" s="200" t="s">
        <v>40</v>
      </c>
      <c r="F324" s="206" t="s">
        <v>280</v>
      </c>
      <c r="H324" s="205">
        <v>183.50200000000001</v>
      </c>
      <c r="I324" s="235"/>
      <c r="L324" s="204"/>
      <c r="M324" s="214"/>
      <c r="T324" s="213"/>
      <c r="AT324" s="200" t="s">
        <v>88</v>
      </c>
      <c r="AU324" s="200" t="s">
        <v>26</v>
      </c>
      <c r="AV324" s="199" t="s">
        <v>28</v>
      </c>
      <c r="AW324" s="199" t="s">
        <v>279</v>
      </c>
      <c r="AX324" s="199" t="s">
        <v>25</v>
      </c>
      <c r="AY324" s="200" t="s">
        <v>85</v>
      </c>
    </row>
    <row r="325" spans="2:65" s="195" customFormat="1" ht="37.9" customHeight="1">
      <c r="B325" s="55"/>
      <c r="C325" s="109" t="s">
        <v>152</v>
      </c>
      <c r="D325" s="109" t="s">
        <v>87</v>
      </c>
      <c r="E325" s="108" t="s">
        <v>569</v>
      </c>
      <c r="F325" s="107" t="s">
        <v>570</v>
      </c>
      <c r="G325" s="106" t="s">
        <v>10</v>
      </c>
      <c r="H325" s="105">
        <v>18.72</v>
      </c>
      <c r="I325" s="231"/>
      <c r="J325" s="104">
        <f>ROUND(I325*H325,2)</f>
        <v>0</v>
      </c>
      <c r="K325" s="81"/>
      <c r="L325" s="42"/>
      <c r="M325" s="232" t="s">
        <v>40</v>
      </c>
      <c r="N325" s="124" t="s">
        <v>56</v>
      </c>
      <c r="P325" s="123">
        <f>O325*H325</f>
        <v>0</v>
      </c>
      <c r="Q325" s="123">
        <v>4.370512E-2</v>
      </c>
      <c r="R325" s="123">
        <f>Q325*H325</f>
        <v>0.81815984639999995</v>
      </c>
      <c r="S325" s="123">
        <v>0</v>
      </c>
      <c r="T325" s="122">
        <f>S325*H325</f>
        <v>0</v>
      </c>
      <c r="AR325" s="100" t="s">
        <v>104</v>
      </c>
      <c r="AT325" s="100" t="s">
        <v>87</v>
      </c>
      <c r="AU325" s="100" t="s">
        <v>26</v>
      </c>
      <c r="AY325" s="38" t="s">
        <v>85</v>
      </c>
      <c r="BE325" s="59">
        <f>IF(N325="základná",J325,0)</f>
        <v>0</v>
      </c>
      <c r="BF325" s="59">
        <f>IF(N325="znížená",J325,0)</f>
        <v>0</v>
      </c>
      <c r="BG325" s="59">
        <f>IF(N325="zákl. prenesená",J325,0)</f>
        <v>0</v>
      </c>
      <c r="BH325" s="59">
        <f>IF(N325="zníž. prenesená",J325,0)</f>
        <v>0</v>
      </c>
      <c r="BI325" s="59">
        <f>IF(N325="nulová",J325,0)</f>
        <v>0</v>
      </c>
      <c r="BJ325" s="38" t="s">
        <v>26</v>
      </c>
      <c r="BK325" s="59">
        <f>ROUND(I325*H325,2)</f>
        <v>0</v>
      </c>
      <c r="BL325" s="38" t="s">
        <v>104</v>
      </c>
      <c r="BM325" s="100" t="s">
        <v>571</v>
      </c>
    </row>
    <row r="326" spans="2:65" s="207" customFormat="1">
      <c r="B326" s="211"/>
      <c r="D326" s="134" t="s">
        <v>88</v>
      </c>
      <c r="E326" s="208" t="s">
        <v>40</v>
      </c>
      <c r="F326" s="212" t="s">
        <v>565</v>
      </c>
      <c r="H326" s="208" t="s">
        <v>40</v>
      </c>
      <c r="I326" s="233"/>
      <c r="L326" s="211"/>
      <c r="M326" s="210"/>
      <c r="T326" s="209"/>
      <c r="AT326" s="208" t="s">
        <v>88</v>
      </c>
      <c r="AU326" s="208" t="s">
        <v>26</v>
      </c>
      <c r="AV326" s="207" t="s">
        <v>25</v>
      </c>
      <c r="AW326" s="207" t="s">
        <v>279</v>
      </c>
      <c r="AX326" s="207" t="s">
        <v>35</v>
      </c>
      <c r="AY326" s="208" t="s">
        <v>85</v>
      </c>
    </row>
    <row r="327" spans="2:65" s="135" customFormat="1">
      <c r="B327" s="139"/>
      <c r="D327" s="134" t="s">
        <v>88</v>
      </c>
      <c r="E327" s="136" t="s">
        <v>40</v>
      </c>
      <c r="F327" s="141" t="s">
        <v>572</v>
      </c>
      <c r="H327" s="140">
        <v>18.72</v>
      </c>
      <c r="I327" s="234"/>
      <c r="L327" s="139"/>
      <c r="M327" s="138"/>
      <c r="T327" s="137"/>
      <c r="AT327" s="136" t="s">
        <v>88</v>
      </c>
      <c r="AU327" s="136" t="s">
        <v>26</v>
      </c>
      <c r="AV327" s="135" t="s">
        <v>26</v>
      </c>
      <c r="AW327" s="135" t="s">
        <v>279</v>
      </c>
      <c r="AX327" s="135" t="s">
        <v>35</v>
      </c>
      <c r="AY327" s="136" t="s">
        <v>85</v>
      </c>
    </row>
    <row r="328" spans="2:65" s="199" customFormat="1">
      <c r="B328" s="204"/>
      <c r="D328" s="134" t="s">
        <v>88</v>
      </c>
      <c r="E328" s="200" t="s">
        <v>40</v>
      </c>
      <c r="F328" s="206" t="s">
        <v>280</v>
      </c>
      <c r="H328" s="205">
        <v>18.72</v>
      </c>
      <c r="I328" s="235"/>
      <c r="L328" s="204"/>
      <c r="M328" s="214"/>
      <c r="T328" s="213"/>
      <c r="AT328" s="200" t="s">
        <v>88</v>
      </c>
      <c r="AU328" s="200" t="s">
        <v>26</v>
      </c>
      <c r="AV328" s="199" t="s">
        <v>28</v>
      </c>
      <c r="AW328" s="199" t="s">
        <v>279</v>
      </c>
      <c r="AX328" s="199" t="s">
        <v>25</v>
      </c>
      <c r="AY328" s="200" t="s">
        <v>85</v>
      </c>
    </row>
    <row r="329" spans="2:65" s="195" customFormat="1" ht="55.5" customHeight="1">
      <c r="B329" s="55"/>
      <c r="C329" s="109" t="s">
        <v>153</v>
      </c>
      <c r="D329" s="109" t="s">
        <v>87</v>
      </c>
      <c r="E329" s="108" t="s">
        <v>573</v>
      </c>
      <c r="F329" s="107" t="s">
        <v>574</v>
      </c>
      <c r="G329" s="106" t="s">
        <v>10</v>
      </c>
      <c r="H329" s="105">
        <v>31.916</v>
      </c>
      <c r="I329" s="231"/>
      <c r="J329" s="104">
        <f>ROUND(I329*H329,2)</f>
        <v>0</v>
      </c>
      <c r="K329" s="81"/>
      <c r="L329" s="42"/>
      <c r="M329" s="232" t="s">
        <v>40</v>
      </c>
      <c r="N329" s="124" t="s">
        <v>56</v>
      </c>
      <c r="P329" s="123">
        <f>O329*H329</f>
        <v>0</v>
      </c>
      <c r="Q329" s="123">
        <v>4.6690639999999999E-2</v>
      </c>
      <c r="R329" s="123">
        <f>Q329*H329</f>
        <v>1.4901784662399999</v>
      </c>
      <c r="S329" s="123">
        <v>0</v>
      </c>
      <c r="T329" s="122">
        <f>S329*H329</f>
        <v>0</v>
      </c>
      <c r="AR329" s="100" t="s">
        <v>104</v>
      </c>
      <c r="AT329" s="100" t="s">
        <v>87</v>
      </c>
      <c r="AU329" s="100" t="s">
        <v>26</v>
      </c>
      <c r="AY329" s="38" t="s">
        <v>85</v>
      </c>
      <c r="BE329" s="59">
        <f>IF(N329="základná",J329,0)</f>
        <v>0</v>
      </c>
      <c r="BF329" s="59">
        <f>IF(N329="znížená",J329,0)</f>
        <v>0</v>
      </c>
      <c r="BG329" s="59">
        <f>IF(N329="zákl. prenesená",J329,0)</f>
        <v>0</v>
      </c>
      <c r="BH329" s="59">
        <f>IF(N329="zníž. prenesená",J329,0)</f>
        <v>0</v>
      </c>
      <c r="BI329" s="59">
        <f>IF(N329="nulová",J329,0)</f>
        <v>0</v>
      </c>
      <c r="BJ329" s="38" t="s">
        <v>26</v>
      </c>
      <c r="BK329" s="59">
        <f>ROUND(I329*H329,2)</f>
        <v>0</v>
      </c>
      <c r="BL329" s="38" t="s">
        <v>104</v>
      </c>
      <c r="BM329" s="100" t="s">
        <v>575</v>
      </c>
    </row>
    <row r="330" spans="2:65" s="135" customFormat="1">
      <c r="B330" s="139"/>
      <c r="D330" s="134" t="s">
        <v>88</v>
      </c>
      <c r="E330" s="136" t="s">
        <v>40</v>
      </c>
      <c r="F330" s="141" t="s">
        <v>576</v>
      </c>
      <c r="H330" s="140">
        <v>31.916</v>
      </c>
      <c r="I330" s="234"/>
      <c r="L330" s="139"/>
      <c r="M330" s="138"/>
      <c r="T330" s="137"/>
      <c r="AT330" s="136" t="s">
        <v>88</v>
      </c>
      <c r="AU330" s="136" t="s">
        <v>26</v>
      </c>
      <c r="AV330" s="135" t="s">
        <v>26</v>
      </c>
      <c r="AW330" s="135" t="s">
        <v>279</v>
      </c>
      <c r="AX330" s="135" t="s">
        <v>35</v>
      </c>
      <c r="AY330" s="136" t="s">
        <v>85</v>
      </c>
    </row>
    <row r="331" spans="2:65" s="199" customFormat="1">
      <c r="B331" s="204"/>
      <c r="D331" s="134" t="s">
        <v>88</v>
      </c>
      <c r="E331" s="200" t="s">
        <v>40</v>
      </c>
      <c r="F331" s="206" t="s">
        <v>280</v>
      </c>
      <c r="H331" s="205">
        <v>31.916</v>
      </c>
      <c r="I331" s="235"/>
      <c r="L331" s="204"/>
      <c r="M331" s="214"/>
      <c r="T331" s="213"/>
      <c r="AT331" s="200" t="s">
        <v>88</v>
      </c>
      <c r="AU331" s="200" t="s">
        <v>26</v>
      </c>
      <c r="AV331" s="199" t="s">
        <v>28</v>
      </c>
      <c r="AW331" s="199" t="s">
        <v>279</v>
      </c>
      <c r="AX331" s="199" t="s">
        <v>25</v>
      </c>
      <c r="AY331" s="200" t="s">
        <v>85</v>
      </c>
    </row>
    <row r="332" spans="2:65" s="195" customFormat="1" ht="37.9" customHeight="1">
      <c r="B332" s="55"/>
      <c r="C332" s="109" t="s">
        <v>154</v>
      </c>
      <c r="D332" s="109" t="s">
        <v>87</v>
      </c>
      <c r="E332" s="108" t="s">
        <v>577</v>
      </c>
      <c r="F332" s="107" t="s">
        <v>578</v>
      </c>
      <c r="G332" s="106" t="s">
        <v>10</v>
      </c>
      <c r="H332" s="105">
        <v>11.103999999999999</v>
      </c>
      <c r="I332" s="231"/>
      <c r="J332" s="104">
        <f>ROUND(I332*H332,2)</f>
        <v>0</v>
      </c>
      <c r="K332" s="81"/>
      <c r="L332" s="42"/>
      <c r="M332" s="232" t="s">
        <v>40</v>
      </c>
      <c r="N332" s="124" t="s">
        <v>56</v>
      </c>
      <c r="P332" s="123">
        <f>O332*H332</f>
        <v>0</v>
      </c>
      <c r="Q332" s="123">
        <v>1.182296E-2</v>
      </c>
      <c r="R332" s="123">
        <f>Q332*H332</f>
        <v>0.13128214784</v>
      </c>
      <c r="S332" s="123">
        <v>0</v>
      </c>
      <c r="T332" s="122">
        <f>S332*H332</f>
        <v>0</v>
      </c>
      <c r="AR332" s="100" t="s">
        <v>104</v>
      </c>
      <c r="AT332" s="100" t="s">
        <v>87</v>
      </c>
      <c r="AU332" s="100" t="s">
        <v>26</v>
      </c>
      <c r="AY332" s="38" t="s">
        <v>85</v>
      </c>
      <c r="BE332" s="59">
        <f>IF(N332="základná",J332,0)</f>
        <v>0</v>
      </c>
      <c r="BF332" s="59">
        <f>IF(N332="znížená",J332,0)</f>
        <v>0</v>
      </c>
      <c r="BG332" s="59">
        <f>IF(N332="zákl. prenesená",J332,0)</f>
        <v>0</v>
      </c>
      <c r="BH332" s="59">
        <f>IF(N332="zníž. prenesená",J332,0)</f>
        <v>0</v>
      </c>
      <c r="BI332" s="59">
        <f>IF(N332="nulová",J332,0)</f>
        <v>0</v>
      </c>
      <c r="BJ332" s="38" t="s">
        <v>26</v>
      </c>
      <c r="BK332" s="59">
        <f>ROUND(I332*H332,2)</f>
        <v>0</v>
      </c>
      <c r="BL332" s="38" t="s">
        <v>104</v>
      </c>
      <c r="BM332" s="100" t="s">
        <v>579</v>
      </c>
    </row>
    <row r="333" spans="2:65" s="207" customFormat="1">
      <c r="B333" s="211"/>
      <c r="D333" s="134" t="s">
        <v>88</v>
      </c>
      <c r="E333" s="208" t="s">
        <v>40</v>
      </c>
      <c r="F333" s="212" t="s">
        <v>565</v>
      </c>
      <c r="H333" s="208" t="s">
        <v>40</v>
      </c>
      <c r="I333" s="233"/>
      <c r="L333" s="211"/>
      <c r="M333" s="210"/>
      <c r="T333" s="209"/>
      <c r="AT333" s="208" t="s">
        <v>88</v>
      </c>
      <c r="AU333" s="208" t="s">
        <v>26</v>
      </c>
      <c r="AV333" s="207" t="s">
        <v>25</v>
      </c>
      <c r="AW333" s="207" t="s">
        <v>279</v>
      </c>
      <c r="AX333" s="207" t="s">
        <v>35</v>
      </c>
      <c r="AY333" s="208" t="s">
        <v>85</v>
      </c>
    </row>
    <row r="334" spans="2:65" s="135" customFormat="1">
      <c r="B334" s="139"/>
      <c r="D334" s="134" t="s">
        <v>88</v>
      </c>
      <c r="E334" s="136" t="s">
        <v>40</v>
      </c>
      <c r="F334" s="141" t="s">
        <v>580</v>
      </c>
      <c r="H334" s="140">
        <v>13.263999999999999</v>
      </c>
      <c r="I334" s="234"/>
      <c r="L334" s="139"/>
      <c r="M334" s="138"/>
      <c r="T334" s="137"/>
      <c r="AT334" s="136" t="s">
        <v>88</v>
      </c>
      <c r="AU334" s="136" t="s">
        <v>26</v>
      </c>
      <c r="AV334" s="135" t="s">
        <v>26</v>
      </c>
      <c r="AW334" s="135" t="s">
        <v>279</v>
      </c>
      <c r="AX334" s="135" t="s">
        <v>35</v>
      </c>
      <c r="AY334" s="136" t="s">
        <v>85</v>
      </c>
    </row>
    <row r="335" spans="2:65" s="135" customFormat="1">
      <c r="B335" s="139"/>
      <c r="D335" s="134" t="s">
        <v>88</v>
      </c>
      <c r="E335" s="136" t="s">
        <v>40</v>
      </c>
      <c r="F335" s="141" t="s">
        <v>581</v>
      </c>
      <c r="H335" s="140">
        <v>-2.16</v>
      </c>
      <c r="I335" s="234"/>
      <c r="L335" s="139"/>
      <c r="M335" s="138"/>
      <c r="T335" s="137"/>
      <c r="AT335" s="136" t="s">
        <v>88</v>
      </c>
      <c r="AU335" s="136" t="s">
        <v>26</v>
      </c>
      <c r="AV335" s="135" t="s">
        <v>26</v>
      </c>
      <c r="AW335" s="135" t="s">
        <v>279</v>
      </c>
      <c r="AX335" s="135" t="s">
        <v>35</v>
      </c>
      <c r="AY335" s="136" t="s">
        <v>85</v>
      </c>
    </row>
    <row r="336" spans="2:65" s="199" customFormat="1">
      <c r="B336" s="204"/>
      <c r="D336" s="134" t="s">
        <v>88</v>
      </c>
      <c r="E336" s="200" t="s">
        <v>40</v>
      </c>
      <c r="F336" s="206" t="s">
        <v>280</v>
      </c>
      <c r="H336" s="205">
        <v>11.103999999999999</v>
      </c>
      <c r="I336" s="235"/>
      <c r="L336" s="204"/>
      <c r="M336" s="214"/>
      <c r="T336" s="213"/>
      <c r="AT336" s="200" t="s">
        <v>88</v>
      </c>
      <c r="AU336" s="200" t="s">
        <v>26</v>
      </c>
      <c r="AV336" s="199" t="s">
        <v>28</v>
      </c>
      <c r="AW336" s="199" t="s">
        <v>279</v>
      </c>
      <c r="AX336" s="199" t="s">
        <v>25</v>
      </c>
      <c r="AY336" s="200" t="s">
        <v>85</v>
      </c>
    </row>
    <row r="337" spans="2:65" s="195" customFormat="1" ht="44.25" customHeight="1">
      <c r="B337" s="55"/>
      <c r="C337" s="109" t="s">
        <v>155</v>
      </c>
      <c r="D337" s="109" t="s">
        <v>87</v>
      </c>
      <c r="E337" s="108" t="s">
        <v>582</v>
      </c>
      <c r="F337" s="107" t="s">
        <v>583</v>
      </c>
      <c r="G337" s="106" t="s">
        <v>10</v>
      </c>
      <c r="H337" s="105">
        <v>17.140999999999998</v>
      </c>
      <c r="I337" s="231"/>
      <c r="J337" s="104">
        <f>ROUND(I337*H337,2)</f>
        <v>0</v>
      </c>
      <c r="K337" s="81"/>
      <c r="L337" s="42"/>
      <c r="M337" s="232" t="s">
        <v>40</v>
      </c>
      <c r="N337" s="124" t="s">
        <v>56</v>
      </c>
      <c r="P337" s="123">
        <f>O337*H337</f>
        <v>0</v>
      </c>
      <c r="Q337" s="123">
        <v>1.1707560000000001E-2</v>
      </c>
      <c r="R337" s="123">
        <f>Q337*H337</f>
        <v>0.20067928595999998</v>
      </c>
      <c r="S337" s="123">
        <v>0</v>
      </c>
      <c r="T337" s="122">
        <f>S337*H337</f>
        <v>0</v>
      </c>
      <c r="AR337" s="100" t="s">
        <v>104</v>
      </c>
      <c r="AT337" s="100" t="s">
        <v>87</v>
      </c>
      <c r="AU337" s="100" t="s">
        <v>26</v>
      </c>
      <c r="AY337" s="38" t="s">
        <v>85</v>
      </c>
      <c r="BE337" s="59">
        <f>IF(N337="základná",J337,0)</f>
        <v>0</v>
      </c>
      <c r="BF337" s="59">
        <f>IF(N337="znížená",J337,0)</f>
        <v>0</v>
      </c>
      <c r="BG337" s="59">
        <f>IF(N337="zákl. prenesená",J337,0)</f>
        <v>0</v>
      </c>
      <c r="BH337" s="59">
        <f>IF(N337="zníž. prenesená",J337,0)</f>
        <v>0</v>
      </c>
      <c r="BI337" s="59">
        <f>IF(N337="nulová",J337,0)</f>
        <v>0</v>
      </c>
      <c r="BJ337" s="38" t="s">
        <v>26</v>
      </c>
      <c r="BK337" s="59">
        <f>ROUND(I337*H337,2)</f>
        <v>0</v>
      </c>
      <c r="BL337" s="38" t="s">
        <v>104</v>
      </c>
      <c r="BM337" s="100" t="s">
        <v>584</v>
      </c>
    </row>
    <row r="338" spans="2:65" s="135" customFormat="1">
      <c r="B338" s="139"/>
      <c r="D338" s="134" t="s">
        <v>88</v>
      </c>
      <c r="E338" s="136" t="s">
        <v>40</v>
      </c>
      <c r="F338" s="141" t="s">
        <v>585</v>
      </c>
      <c r="H338" s="140">
        <v>17.140999999999998</v>
      </c>
      <c r="I338" s="234"/>
      <c r="L338" s="139"/>
      <c r="M338" s="138"/>
      <c r="T338" s="137"/>
      <c r="AT338" s="136" t="s">
        <v>88</v>
      </c>
      <c r="AU338" s="136" t="s">
        <v>26</v>
      </c>
      <c r="AV338" s="135" t="s">
        <v>26</v>
      </c>
      <c r="AW338" s="135" t="s">
        <v>279</v>
      </c>
      <c r="AX338" s="135" t="s">
        <v>35</v>
      </c>
      <c r="AY338" s="136" t="s">
        <v>85</v>
      </c>
    </row>
    <row r="339" spans="2:65" s="199" customFormat="1">
      <c r="B339" s="204"/>
      <c r="D339" s="134" t="s">
        <v>88</v>
      </c>
      <c r="E339" s="200" t="s">
        <v>40</v>
      </c>
      <c r="F339" s="206" t="s">
        <v>280</v>
      </c>
      <c r="H339" s="205">
        <v>17.140999999999998</v>
      </c>
      <c r="I339" s="235"/>
      <c r="L339" s="204"/>
      <c r="M339" s="214"/>
      <c r="T339" s="213"/>
      <c r="AT339" s="200" t="s">
        <v>88</v>
      </c>
      <c r="AU339" s="200" t="s">
        <v>26</v>
      </c>
      <c r="AV339" s="199" t="s">
        <v>28</v>
      </c>
      <c r="AW339" s="199" t="s">
        <v>279</v>
      </c>
      <c r="AX339" s="199" t="s">
        <v>25</v>
      </c>
      <c r="AY339" s="200" t="s">
        <v>85</v>
      </c>
    </row>
    <row r="340" spans="2:65" s="195" customFormat="1" ht="44.25" customHeight="1">
      <c r="B340" s="55"/>
      <c r="C340" s="109" t="s">
        <v>156</v>
      </c>
      <c r="D340" s="109" t="s">
        <v>87</v>
      </c>
      <c r="E340" s="108" t="s">
        <v>586</v>
      </c>
      <c r="F340" s="107" t="s">
        <v>587</v>
      </c>
      <c r="G340" s="106" t="s">
        <v>10</v>
      </c>
      <c r="H340" s="105">
        <v>22.425000000000001</v>
      </c>
      <c r="I340" s="231"/>
      <c r="J340" s="104">
        <f>ROUND(I340*H340,2)</f>
        <v>0</v>
      </c>
      <c r="K340" s="81"/>
      <c r="L340" s="42"/>
      <c r="M340" s="232" t="s">
        <v>40</v>
      </c>
      <c r="N340" s="124" t="s">
        <v>56</v>
      </c>
      <c r="P340" s="123">
        <f>O340*H340</f>
        <v>0</v>
      </c>
      <c r="Q340" s="123">
        <v>1.202256E-2</v>
      </c>
      <c r="R340" s="123">
        <f>Q340*H340</f>
        <v>0.26960590800000001</v>
      </c>
      <c r="S340" s="123">
        <v>0</v>
      </c>
      <c r="T340" s="122">
        <f>S340*H340</f>
        <v>0</v>
      </c>
      <c r="AR340" s="100" t="s">
        <v>104</v>
      </c>
      <c r="AT340" s="100" t="s">
        <v>87</v>
      </c>
      <c r="AU340" s="100" t="s">
        <v>26</v>
      </c>
      <c r="AY340" s="38" t="s">
        <v>85</v>
      </c>
      <c r="BE340" s="59">
        <f>IF(N340="základná",J340,0)</f>
        <v>0</v>
      </c>
      <c r="BF340" s="59">
        <f>IF(N340="znížená",J340,0)</f>
        <v>0</v>
      </c>
      <c r="BG340" s="59">
        <f>IF(N340="zákl. prenesená",J340,0)</f>
        <v>0</v>
      </c>
      <c r="BH340" s="59">
        <f>IF(N340="zníž. prenesená",J340,0)</f>
        <v>0</v>
      </c>
      <c r="BI340" s="59">
        <f>IF(N340="nulová",J340,0)</f>
        <v>0</v>
      </c>
      <c r="BJ340" s="38" t="s">
        <v>26</v>
      </c>
      <c r="BK340" s="59">
        <f>ROUND(I340*H340,2)</f>
        <v>0</v>
      </c>
      <c r="BL340" s="38" t="s">
        <v>104</v>
      </c>
      <c r="BM340" s="100" t="s">
        <v>588</v>
      </c>
    </row>
    <row r="341" spans="2:65" s="135" customFormat="1">
      <c r="B341" s="139"/>
      <c r="D341" s="134" t="s">
        <v>88</v>
      </c>
      <c r="E341" s="136" t="s">
        <v>40</v>
      </c>
      <c r="F341" s="141" t="s">
        <v>589</v>
      </c>
      <c r="H341" s="140">
        <v>22.425000000000001</v>
      </c>
      <c r="I341" s="234"/>
      <c r="L341" s="139"/>
      <c r="M341" s="138"/>
      <c r="T341" s="137"/>
      <c r="AT341" s="136" t="s">
        <v>88</v>
      </c>
      <c r="AU341" s="136" t="s">
        <v>26</v>
      </c>
      <c r="AV341" s="135" t="s">
        <v>26</v>
      </c>
      <c r="AW341" s="135" t="s">
        <v>279</v>
      </c>
      <c r="AX341" s="135" t="s">
        <v>35</v>
      </c>
      <c r="AY341" s="136" t="s">
        <v>85</v>
      </c>
    </row>
    <row r="342" spans="2:65" s="199" customFormat="1">
      <c r="B342" s="204"/>
      <c r="D342" s="134" t="s">
        <v>88</v>
      </c>
      <c r="E342" s="200" t="s">
        <v>40</v>
      </c>
      <c r="F342" s="206" t="s">
        <v>280</v>
      </c>
      <c r="H342" s="205">
        <v>22.425000000000001</v>
      </c>
      <c r="I342" s="235"/>
      <c r="L342" s="204"/>
      <c r="M342" s="214"/>
      <c r="T342" s="213"/>
      <c r="AT342" s="200" t="s">
        <v>88</v>
      </c>
      <c r="AU342" s="200" t="s">
        <v>26</v>
      </c>
      <c r="AV342" s="199" t="s">
        <v>28</v>
      </c>
      <c r="AW342" s="199" t="s">
        <v>279</v>
      </c>
      <c r="AX342" s="199" t="s">
        <v>25</v>
      </c>
      <c r="AY342" s="200" t="s">
        <v>85</v>
      </c>
    </row>
    <row r="343" spans="2:65" s="195" customFormat="1" ht="24.2" customHeight="1">
      <c r="B343" s="55"/>
      <c r="C343" s="109" t="s">
        <v>157</v>
      </c>
      <c r="D343" s="109" t="s">
        <v>87</v>
      </c>
      <c r="E343" s="108" t="s">
        <v>590</v>
      </c>
      <c r="F343" s="107" t="s">
        <v>591</v>
      </c>
      <c r="G343" s="106" t="s">
        <v>10</v>
      </c>
      <c r="H343" s="105">
        <v>59.61</v>
      </c>
      <c r="I343" s="231"/>
      <c r="J343" s="104">
        <f>ROUND(I343*H343,2)</f>
        <v>0</v>
      </c>
      <c r="K343" s="81"/>
      <c r="L343" s="42"/>
      <c r="M343" s="232" t="s">
        <v>40</v>
      </c>
      <c r="N343" s="124" t="s">
        <v>56</v>
      </c>
      <c r="P343" s="123">
        <f>O343*H343</f>
        <v>0</v>
      </c>
      <c r="Q343" s="123">
        <v>8.1300000000000001E-3</v>
      </c>
      <c r="R343" s="123">
        <f>Q343*H343</f>
        <v>0.48462929999999999</v>
      </c>
      <c r="S343" s="123">
        <v>0</v>
      </c>
      <c r="T343" s="122">
        <f>S343*H343</f>
        <v>0</v>
      </c>
      <c r="AR343" s="100" t="s">
        <v>104</v>
      </c>
      <c r="AT343" s="100" t="s">
        <v>87</v>
      </c>
      <c r="AU343" s="100" t="s">
        <v>26</v>
      </c>
      <c r="AY343" s="38" t="s">
        <v>85</v>
      </c>
      <c r="BE343" s="59">
        <f>IF(N343="základná",J343,0)</f>
        <v>0</v>
      </c>
      <c r="BF343" s="59">
        <f>IF(N343="znížená",J343,0)</f>
        <v>0</v>
      </c>
      <c r="BG343" s="59">
        <f>IF(N343="zákl. prenesená",J343,0)</f>
        <v>0</v>
      </c>
      <c r="BH343" s="59">
        <f>IF(N343="zníž. prenesená",J343,0)</f>
        <v>0</v>
      </c>
      <c r="BI343" s="59">
        <f>IF(N343="nulová",J343,0)</f>
        <v>0</v>
      </c>
      <c r="BJ343" s="38" t="s">
        <v>26</v>
      </c>
      <c r="BK343" s="59">
        <f>ROUND(I343*H343,2)</f>
        <v>0</v>
      </c>
      <c r="BL343" s="38" t="s">
        <v>104</v>
      </c>
      <c r="BM343" s="100" t="s">
        <v>592</v>
      </c>
    </row>
    <row r="344" spans="2:65" s="135" customFormat="1">
      <c r="B344" s="139"/>
      <c r="D344" s="134" t="s">
        <v>88</v>
      </c>
      <c r="E344" s="136" t="s">
        <v>40</v>
      </c>
      <c r="F344" s="141" t="s">
        <v>593</v>
      </c>
      <c r="H344" s="140">
        <v>59.61</v>
      </c>
      <c r="I344" s="234"/>
      <c r="L344" s="139"/>
      <c r="M344" s="138"/>
      <c r="T344" s="137"/>
      <c r="AT344" s="136" t="s">
        <v>88</v>
      </c>
      <c r="AU344" s="136" t="s">
        <v>26</v>
      </c>
      <c r="AV344" s="135" t="s">
        <v>26</v>
      </c>
      <c r="AW344" s="135" t="s">
        <v>279</v>
      </c>
      <c r="AX344" s="135" t="s">
        <v>35</v>
      </c>
      <c r="AY344" s="136" t="s">
        <v>85</v>
      </c>
    </row>
    <row r="345" spans="2:65" s="199" customFormat="1">
      <c r="B345" s="204"/>
      <c r="D345" s="134" t="s">
        <v>88</v>
      </c>
      <c r="E345" s="200" t="s">
        <v>40</v>
      </c>
      <c r="F345" s="206" t="s">
        <v>280</v>
      </c>
      <c r="H345" s="205">
        <v>59.61</v>
      </c>
      <c r="I345" s="235"/>
      <c r="L345" s="204"/>
      <c r="M345" s="214"/>
      <c r="T345" s="213"/>
      <c r="AT345" s="200" t="s">
        <v>88</v>
      </c>
      <c r="AU345" s="200" t="s">
        <v>26</v>
      </c>
      <c r="AV345" s="199" t="s">
        <v>28</v>
      </c>
      <c r="AW345" s="199" t="s">
        <v>279</v>
      </c>
      <c r="AX345" s="199" t="s">
        <v>25</v>
      </c>
      <c r="AY345" s="200" t="s">
        <v>85</v>
      </c>
    </row>
    <row r="346" spans="2:65" s="195" customFormat="1" ht="37.9" customHeight="1">
      <c r="B346" s="55"/>
      <c r="C346" s="109" t="s">
        <v>158</v>
      </c>
      <c r="D346" s="109" t="s">
        <v>87</v>
      </c>
      <c r="E346" s="108" t="s">
        <v>594</v>
      </c>
      <c r="F346" s="107" t="s">
        <v>595</v>
      </c>
      <c r="G346" s="106" t="s">
        <v>10</v>
      </c>
      <c r="H346" s="105">
        <v>67.45</v>
      </c>
      <c r="I346" s="231"/>
      <c r="J346" s="104">
        <f>ROUND(I346*H346,2)</f>
        <v>0</v>
      </c>
      <c r="K346" s="81"/>
      <c r="L346" s="42"/>
      <c r="M346" s="232" t="s">
        <v>40</v>
      </c>
      <c r="N346" s="124" t="s">
        <v>56</v>
      </c>
      <c r="P346" s="123">
        <f>O346*H346</f>
        <v>0</v>
      </c>
      <c r="Q346" s="123">
        <v>8.5463999999999991E-3</v>
      </c>
      <c r="R346" s="123">
        <f>Q346*H346</f>
        <v>0.57645468</v>
      </c>
      <c r="S346" s="123">
        <v>0</v>
      </c>
      <c r="T346" s="122">
        <f>S346*H346</f>
        <v>0</v>
      </c>
      <c r="AR346" s="100" t="s">
        <v>104</v>
      </c>
      <c r="AT346" s="100" t="s">
        <v>87</v>
      </c>
      <c r="AU346" s="100" t="s">
        <v>26</v>
      </c>
      <c r="AY346" s="38" t="s">
        <v>85</v>
      </c>
      <c r="BE346" s="59">
        <f>IF(N346="základná",J346,0)</f>
        <v>0</v>
      </c>
      <c r="BF346" s="59">
        <f>IF(N346="znížená",J346,0)</f>
        <v>0</v>
      </c>
      <c r="BG346" s="59">
        <f>IF(N346="zákl. prenesená",J346,0)</f>
        <v>0</v>
      </c>
      <c r="BH346" s="59">
        <f>IF(N346="zníž. prenesená",J346,0)</f>
        <v>0</v>
      </c>
      <c r="BI346" s="59">
        <f>IF(N346="nulová",J346,0)</f>
        <v>0</v>
      </c>
      <c r="BJ346" s="38" t="s">
        <v>26</v>
      </c>
      <c r="BK346" s="59">
        <f>ROUND(I346*H346,2)</f>
        <v>0</v>
      </c>
      <c r="BL346" s="38" t="s">
        <v>104</v>
      </c>
      <c r="BM346" s="100" t="s">
        <v>596</v>
      </c>
    </row>
    <row r="347" spans="2:65" s="135" customFormat="1" ht="22.5">
      <c r="B347" s="139"/>
      <c r="D347" s="134" t="s">
        <v>88</v>
      </c>
      <c r="E347" s="136" t="s">
        <v>40</v>
      </c>
      <c r="F347" s="141" t="s">
        <v>597</v>
      </c>
      <c r="H347" s="140">
        <v>162.13999999999999</v>
      </c>
      <c r="I347" s="234"/>
      <c r="L347" s="139"/>
      <c r="M347" s="138"/>
      <c r="T347" s="137"/>
      <c r="AT347" s="136" t="s">
        <v>88</v>
      </c>
      <c r="AU347" s="136" t="s">
        <v>26</v>
      </c>
      <c r="AV347" s="135" t="s">
        <v>26</v>
      </c>
      <c r="AW347" s="135" t="s">
        <v>279</v>
      </c>
      <c r="AX347" s="135" t="s">
        <v>35</v>
      </c>
      <c r="AY347" s="136" t="s">
        <v>85</v>
      </c>
    </row>
    <row r="348" spans="2:65" s="135" customFormat="1">
      <c r="B348" s="139"/>
      <c r="D348" s="134" t="s">
        <v>88</v>
      </c>
      <c r="E348" s="136" t="s">
        <v>40</v>
      </c>
      <c r="F348" s="141" t="s">
        <v>598</v>
      </c>
      <c r="H348" s="140">
        <v>-94.69</v>
      </c>
      <c r="I348" s="234"/>
      <c r="L348" s="139"/>
      <c r="M348" s="138"/>
      <c r="T348" s="137"/>
      <c r="AT348" s="136" t="s">
        <v>88</v>
      </c>
      <c r="AU348" s="136" t="s">
        <v>26</v>
      </c>
      <c r="AV348" s="135" t="s">
        <v>26</v>
      </c>
      <c r="AW348" s="135" t="s">
        <v>279</v>
      </c>
      <c r="AX348" s="135" t="s">
        <v>35</v>
      </c>
      <c r="AY348" s="136" t="s">
        <v>85</v>
      </c>
    </row>
    <row r="349" spans="2:65" s="199" customFormat="1">
      <c r="B349" s="204"/>
      <c r="D349" s="134" t="s">
        <v>88</v>
      </c>
      <c r="E349" s="200" t="s">
        <v>40</v>
      </c>
      <c r="F349" s="206" t="s">
        <v>280</v>
      </c>
      <c r="H349" s="205">
        <v>67.45</v>
      </c>
      <c r="I349" s="235"/>
      <c r="L349" s="204"/>
      <c r="M349" s="214"/>
      <c r="T349" s="213"/>
      <c r="AT349" s="200" t="s">
        <v>88</v>
      </c>
      <c r="AU349" s="200" t="s">
        <v>26</v>
      </c>
      <c r="AV349" s="199" t="s">
        <v>28</v>
      </c>
      <c r="AW349" s="199" t="s">
        <v>279</v>
      </c>
      <c r="AX349" s="199" t="s">
        <v>25</v>
      </c>
      <c r="AY349" s="200" t="s">
        <v>85</v>
      </c>
    </row>
    <row r="350" spans="2:65" s="195" customFormat="1" ht="37.9" customHeight="1">
      <c r="B350" s="55"/>
      <c r="C350" s="109" t="s">
        <v>159</v>
      </c>
      <c r="D350" s="109" t="s">
        <v>87</v>
      </c>
      <c r="E350" s="108" t="s">
        <v>599</v>
      </c>
      <c r="F350" s="107" t="s">
        <v>600</v>
      </c>
      <c r="G350" s="106" t="s">
        <v>10</v>
      </c>
      <c r="H350" s="105">
        <v>82.774000000000001</v>
      </c>
      <c r="I350" s="231"/>
      <c r="J350" s="104">
        <f>ROUND(I350*H350,2)</f>
        <v>0</v>
      </c>
      <c r="K350" s="81"/>
      <c r="L350" s="42"/>
      <c r="M350" s="232" t="s">
        <v>40</v>
      </c>
      <c r="N350" s="124" t="s">
        <v>56</v>
      </c>
      <c r="P350" s="123">
        <f>O350*H350</f>
        <v>0</v>
      </c>
      <c r="Q350" s="123">
        <v>2.191512E-2</v>
      </c>
      <c r="R350" s="123">
        <f>Q350*H350</f>
        <v>1.8140021428799999</v>
      </c>
      <c r="S350" s="123">
        <v>0</v>
      </c>
      <c r="T350" s="122">
        <f>S350*H350</f>
        <v>0</v>
      </c>
      <c r="AR350" s="100" t="s">
        <v>104</v>
      </c>
      <c r="AT350" s="100" t="s">
        <v>87</v>
      </c>
      <c r="AU350" s="100" t="s">
        <v>26</v>
      </c>
      <c r="AY350" s="38" t="s">
        <v>85</v>
      </c>
      <c r="BE350" s="59">
        <f>IF(N350="základná",J350,0)</f>
        <v>0</v>
      </c>
      <c r="BF350" s="59">
        <f>IF(N350="znížená",J350,0)</f>
        <v>0</v>
      </c>
      <c r="BG350" s="59">
        <f>IF(N350="zákl. prenesená",J350,0)</f>
        <v>0</v>
      </c>
      <c r="BH350" s="59">
        <f>IF(N350="zníž. prenesená",J350,0)</f>
        <v>0</v>
      </c>
      <c r="BI350" s="59">
        <f>IF(N350="nulová",J350,0)</f>
        <v>0</v>
      </c>
      <c r="BJ350" s="38" t="s">
        <v>26</v>
      </c>
      <c r="BK350" s="59">
        <f>ROUND(I350*H350,2)</f>
        <v>0</v>
      </c>
      <c r="BL350" s="38" t="s">
        <v>104</v>
      </c>
      <c r="BM350" s="100" t="s">
        <v>601</v>
      </c>
    </row>
    <row r="351" spans="2:65" s="207" customFormat="1">
      <c r="B351" s="211"/>
      <c r="D351" s="134" t="s">
        <v>88</v>
      </c>
      <c r="E351" s="208" t="s">
        <v>40</v>
      </c>
      <c r="F351" s="212" t="s">
        <v>539</v>
      </c>
      <c r="H351" s="208" t="s">
        <v>40</v>
      </c>
      <c r="I351" s="233"/>
      <c r="L351" s="211"/>
      <c r="M351" s="210"/>
      <c r="T351" s="209"/>
      <c r="AT351" s="208" t="s">
        <v>88</v>
      </c>
      <c r="AU351" s="208" t="s">
        <v>26</v>
      </c>
      <c r="AV351" s="207" t="s">
        <v>25</v>
      </c>
      <c r="AW351" s="207" t="s">
        <v>279</v>
      </c>
      <c r="AX351" s="207" t="s">
        <v>35</v>
      </c>
      <c r="AY351" s="208" t="s">
        <v>85</v>
      </c>
    </row>
    <row r="352" spans="2:65" s="135" customFormat="1">
      <c r="B352" s="139"/>
      <c r="D352" s="134" t="s">
        <v>88</v>
      </c>
      <c r="E352" s="136" t="s">
        <v>40</v>
      </c>
      <c r="F352" s="141" t="s">
        <v>540</v>
      </c>
      <c r="H352" s="140">
        <v>54.164999999999999</v>
      </c>
      <c r="I352" s="234"/>
      <c r="L352" s="139"/>
      <c r="M352" s="138"/>
      <c r="T352" s="137"/>
      <c r="AT352" s="136" t="s">
        <v>88</v>
      </c>
      <c r="AU352" s="136" t="s">
        <v>26</v>
      </c>
      <c r="AV352" s="135" t="s">
        <v>26</v>
      </c>
      <c r="AW352" s="135" t="s">
        <v>279</v>
      </c>
      <c r="AX352" s="135" t="s">
        <v>35</v>
      </c>
      <c r="AY352" s="136" t="s">
        <v>85</v>
      </c>
    </row>
    <row r="353" spans="2:65" s="135" customFormat="1">
      <c r="B353" s="139"/>
      <c r="D353" s="134" t="s">
        <v>88</v>
      </c>
      <c r="E353" s="136" t="s">
        <v>40</v>
      </c>
      <c r="F353" s="141" t="s">
        <v>541</v>
      </c>
      <c r="H353" s="140">
        <v>7.25</v>
      </c>
      <c r="I353" s="234"/>
      <c r="L353" s="139"/>
      <c r="M353" s="138"/>
      <c r="T353" s="137"/>
      <c r="AT353" s="136" t="s">
        <v>88</v>
      </c>
      <c r="AU353" s="136" t="s">
        <v>26</v>
      </c>
      <c r="AV353" s="135" t="s">
        <v>26</v>
      </c>
      <c r="AW353" s="135" t="s">
        <v>279</v>
      </c>
      <c r="AX353" s="135" t="s">
        <v>35</v>
      </c>
      <c r="AY353" s="136" t="s">
        <v>85</v>
      </c>
    </row>
    <row r="354" spans="2:65" s="135" customFormat="1">
      <c r="B354" s="139"/>
      <c r="D354" s="134" t="s">
        <v>88</v>
      </c>
      <c r="E354" s="136" t="s">
        <v>40</v>
      </c>
      <c r="F354" s="141" t="s">
        <v>542</v>
      </c>
      <c r="H354" s="140">
        <v>10.009</v>
      </c>
      <c r="I354" s="234"/>
      <c r="L354" s="139"/>
      <c r="M354" s="138"/>
      <c r="T354" s="137"/>
      <c r="AT354" s="136" t="s">
        <v>88</v>
      </c>
      <c r="AU354" s="136" t="s">
        <v>26</v>
      </c>
      <c r="AV354" s="135" t="s">
        <v>26</v>
      </c>
      <c r="AW354" s="135" t="s">
        <v>279</v>
      </c>
      <c r="AX354" s="135" t="s">
        <v>35</v>
      </c>
      <c r="AY354" s="136" t="s">
        <v>85</v>
      </c>
    </row>
    <row r="355" spans="2:65" s="135" customFormat="1">
      <c r="B355" s="139"/>
      <c r="D355" s="134" t="s">
        <v>88</v>
      </c>
      <c r="E355" s="136" t="s">
        <v>40</v>
      </c>
      <c r="F355" s="141" t="s">
        <v>543</v>
      </c>
      <c r="H355" s="140">
        <v>6.44</v>
      </c>
      <c r="I355" s="234"/>
      <c r="L355" s="139"/>
      <c r="M355" s="138"/>
      <c r="T355" s="137"/>
      <c r="AT355" s="136" t="s">
        <v>88</v>
      </c>
      <c r="AU355" s="136" t="s">
        <v>26</v>
      </c>
      <c r="AV355" s="135" t="s">
        <v>26</v>
      </c>
      <c r="AW355" s="135" t="s">
        <v>279</v>
      </c>
      <c r="AX355" s="135" t="s">
        <v>35</v>
      </c>
      <c r="AY355" s="136" t="s">
        <v>85</v>
      </c>
    </row>
    <row r="356" spans="2:65" s="135" customFormat="1">
      <c r="B356" s="139"/>
      <c r="D356" s="134" t="s">
        <v>88</v>
      </c>
      <c r="E356" s="136" t="s">
        <v>40</v>
      </c>
      <c r="F356" s="141" t="s">
        <v>544</v>
      </c>
      <c r="H356" s="140">
        <v>4.91</v>
      </c>
      <c r="I356" s="234"/>
      <c r="L356" s="139"/>
      <c r="M356" s="138"/>
      <c r="T356" s="137"/>
      <c r="AT356" s="136" t="s">
        <v>88</v>
      </c>
      <c r="AU356" s="136" t="s">
        <v>26</v>
      </c>
      <c r="AV356" s="135" t="s">
        <v>26</v>
      </c>
      <c r="AW356" s="135" t="s">
        <v>279</v>
      </c>
      <c r="AX356" s="135" t="s">
        <v>35</v>
      </c>
      <c r="AY356" s="136" t="s">
        <v>85</v>
      </c>
    </row>
    <row r="357" spans="2:65" s="199" customFormat="1">
      <c r="B357" s="204"/>
      <c r="D357" s="134" t="s">
        <v>88</v>
      </c>
      <c r="E357" s="200" t="s">
        <v>40</v>
      </c>
      <c r="F357" s="206" t="s">
        <v>280</v>
      </c>
      <c r="H357" s="205">
        <v>82.774000000000001</v>
      </c>
      <c r="I357" s="235"/>
      <c r="L357" s="204"/>
      <c r="M357" s="214"/>
      <c r="T357" s="213"/>
      <c r="AT357" s="200" t="s">
        <v>88</v>
      </c>
      <c r="AU357" s="200" t="s">
        <v>26</v>
      </c>
      <c r="AV357" s="199" t="s">
        <v>28</v>
      </c>
      <c r="AW357" s="199" t="s">
        <v>279</v>
      </c>
      <c r="AX357" s="199" t="s">
        <v>25</v>
      </c>
      <c r="AY357" s="200" t="s">
        <v>85</v>
      </c>
    </row>
    <row r="358" spans="2:65" s="195" customFormat="1" ht="24.2" customHeight="1">
      <c r="B358" s="55"/>
      <c r="C358" s="109" t="s">
        <v>160</v>
      </c>
      <c r="D358" s="109" t="s">
        <v>87</v>
      </c>
      <c r="E358" s="108" t="s">
        <v>317</v>
      </c>
      <c r="F358" s="107" t="s">
        <v>602</v>
      </c>
      <c r="G358" s="106" t="s">
        <v>6</v>
      </c>
      <c r="H358" s="238"/>
      <c r="I358" s="231"/>
      <c r="J358" s="104">
        <f>ROUND(I358*H358,2)</f>
        <v>0</v>
      </c>
      <c r="K358" s="81"/>
      <c r="L358" s="42"/>
      <c r="M358" s="232" t="s">
        <v>40</v>
      </c>
      <c r="N358" s="124" t="s">
        <v>56</v>
      </c>
      <c r="P358" s="123">
        <f>O358*H358</f>
        <v>0</v>
      </c>
      <c r="Q358" s="123">
        <v>0</v>
      </c>
      <c r="R358" s="123">
        <f>Q358*H358</f>
        <v>0</v>
      </c>
      <c r="S358" s="123">
        <v>0</v>
      </c>
      <c r="T358" s="122">
        <f>S358*H358</f>
        <v>0</v>
      </c>
      <c r="AR358" s="100" t="s">
        <v>104</v>
      </c>
      <c r="AT358" s="100" t="s">
        <v>87</v>
      </c>
      <c r="AU358" s="100" t="s">
        <v>26</v>
      </c>
      <c r="AY358" s="38" t="s">
        <v>85</v>
      </c>
      <c r="BE358" s="59">
        <f>IF(N358="základná",J358,0)</f>
        <v>0</v>
      </c>
      <c r="BF358" s="59">
        <f>IF(N358="znížená",J358,0)</f>
        <v>0</v>
      </c>
      <c r="BG358" s="59">
        <f>IF(N358="zákl. prenesená",J358,0)</f>
        <v>0</v>
      </c>
      <c r="BH358" s="59">
        <f>IF(N358="zníž. prenesená",J358,0)</f>
        <v>0</v>
      </c>
      <c r="BI358" s="59">
        <f>IF(N358="nulová",J358,0)</f>
        <v>0</v>
      </c>
      <c r="BJ358" s="38" t="s">
        <v>26</v>
      </c>
      <c r="BK358" s="59">
        <f>ROUND(I358*H358,2)</f>
        <v>0</v>
      </c>
      <c r="BL358" s="38" t="s">
        <v>104</v>
      </c>
      <c r="BM358" s="100" t="s">
        <v>603</v>
      </c>
    </row>
    <row r="359" spans="2:65" s="110" customFormat="1" ht="22.9" customHeight="1">
      <c r="B359" s="117"/>
      <c r="D359" s="112" t="s">
        <v>7</v>
      </c>
      <c r="E359" s="119" t="s">
        <v>318</v>
      </c>
      <c r="F359" s="119" t="s">
        <v>319</v>
      </c>
      <c r="I359" s="230"/>
      <c r="J359" s="118">
        <f>BK359</f>
        <v>0</v>
      </c>
      <c r="L359" s="117"/>
      <c r="M359" s="116"/>
      <c r="P359" s="115">
        <f>SUM(P360:P377)</f>
        <v>0</v>
      </c>
      <c r="R359" s="115">
        <f>SUM(R360:R377)</f>
        <v>0</v>
      </c>
      <c r="T359" s="114">
        <f>SUM(T360:T377)</f>
        <v>0</v>
      </c>
      <c r="AR359" s="112" t="s">
        <v>26</v>
      </c>
      <c r="AT359" s="113" t="s">
        <v>7</v>
      </c>
      <c r="AU359" s="113" t="s">
        <v>25</v>
      </c>
      <c r="AY359" s="112" t="s">
        <v>85</v>
      </c>
      <c r="BK359" s="111">
        <f>SUM(BK360:BK377)</f>
        <v>0</v>
      </c>
    </row>
    <row r="360" spans="2:65" s="195" customFormat="1" ht="89.25" customHeight="1">
      <c r="B360" s="55"/>
      <c r="C360" s="109" t="s">
        <v>161</v>
      </c>
      <c r="D360" s="109" t="s">
        <v>87</v>
      </c>
      <c r="E360" s="108" t="s">
        <v>604</v>
      </c>
      <c r="F360" s="107" t="s">
        <v>605</v>
      </c>
      <c r="G360" s="106" t="s">
        <v>134</v>
      </c>
      <c r="H360" s="105">
        <v>4</v>
      </c>
      <c r="I360" s="231"/>
      <c r="J360" s="104">
        <f>ROUND(I360*H360,2)</f>
        <v>0</v>
      </c>
      <c r="K360" s="81"/>
      <c r="L360" s="42"/>
      <c r="M360" s="232" t="s">
        <v>40</v>
      </c>
      <c r="N360" s="124" t="s">
        <v>56</v>
      </c>
      <c r="P360" s="123">
        <f>O360*H360</f>
        <v>0</v>
      </c>
      <c r="Q360" s="123">
        <v>0</v>
      </c>
      <c r="R360" s="123">
        <f>Q360*H360</f>
        <v>0</v>
      </c>
      <c r="S360" s="123">
        <v>0</v>
      </c>
      <c r="T360" s="122">
        <f>S360*H360</f>
        <v>0</v>
      </c>
      <c r="AR360" s="100" t="s">
        <v>104</v>
      </c>
      <c r="AT360" s="100" t="s">
        <v>87</v>
      </c>
      <c r="AU360" s="100" t="s">
        <v>26</v>
      </c>
      <c r="AY360" s="38" t="s">
        <v>85</v>
      </c>
      <c r="BE360" s="59">
        <f>IF(N360="základná",J360,0)</f>
        <v>0</v>
      </c>
      <c r="BF360" s="59">
        <f>IF(N360="znížená",J360,0)</f>
        <v>0</v>
      </c>
      <c r="BG360" s="59">
        <f>IF(N360="zákl. prenesená",J360,0)</f>
        <v>0</v>
      </c>
      <c r="BH360" s="59">
        <f>IF(N360="zníž. prenesená",J360,0)</f>
        <v>0</v>
      </c>
      <c r="BI360" s="59">
        <f>IF(N360="nulová",J360,0)</f>
        <v>0</v>
      </c>
      <c r="BJ360" s="38" t="s">
        <v>26</v>
      </c>
      <c r="BK360" s="59">
        <f>ROUND(I360*H360,2)</f>
        <v>0</v>
      </c>
      <c r="BL360" s="38" t="s">
        <v>104</v>
      </c>
      <c r="BM360" s="100" t="s">
        <v>606</v>
      </c>
    </row>
    <row r="361" spans="2:65" s="207" customFormat="1">
      <c r="B361" s="211"/>
      <c r="D361" s="134" t="s">
        <v>88</v>
      </c>
      <c r="E361" s="208" t="s">
        <v>40</v>
      </c>
      <c r="F361" s="212" t="s">
        <v>607</v>
      </c>
      <c r="H361" s="208" t="s">
        <v>40</v>
      </c>
      <c r="I361" s="233"/>
      <c r="L361" s="211"/>
      <c r="M361" s="210"/>
      <c r="T361" s="209"/>
      <c r="AT361" s="208" t="s">
        <v>88</v>
      </c>
      <c r="AU361" s="208" t="s">
        <v>26</v>
      </c>
      <c r="AV361" s="207" t="s">
        <v>25</v>
      </c>
      <c r="AW361" s="207" t="s">
        <v>279</v>
      </c>
      <c r="AX361" s="207" t="s">
        <v>35</v>
      </c>
      <c r="AY361" s="208" t="s">
        <v>85</v>
      </c>
    </row>
    <row r="362" spans="2:65" s="135" customFormat="1">
      <c r="B362" s="139"/>
      <c r="D362" s="134" t="s">
        <v>88</v>
      </c>
      <c r="E362" s="136" t="s">
        <v>40</v>
      </c>
      <c r="F362" s="141" t="s">
        <v>93</v>
      </c>
      <c r="H362" s="140">
        <v>10</v>
      </c>
      <c r="I362" s="234"/>
      <c r="L362" s="139"/>
      <c r="M362" s="138"/>
      <c r="T362" s="137"/>
      <c r="AT362" s="136" t="s">
        <v>88</v>
      </c>
      <c r="AU362" s="136" t="s">
        <v>26</v>
      </c>
      <c r="AV362" s="135" t="s">
        <v>26</v>
      </c>
      <c r="AW362" s="135" t="s">
        <v>279</v>
      </c>
      <c r="AX362" s="135" t="s">
        <v>35</v>
      </c>
      <c r="AY362" s="136" t="s">
        <v>85</v>
      </c>
    </row>
    <row r="363" spans="2:65" s="135" customFormat="1">
      <c r="B363" s="139"/>
      <c r="D363" s="134" t="s">
        <v>88</v>
      </c>
      <c r="E363" s="136" t="s">
        <v>40</v>
      </c>
      <c r="F363" s="141" t="s">
        <v>608</v>
      </c>
      <c r="H363" s="140">
        <v>-6</v>
      </c>
      <c r="I363" s="234"/>
      <c r="L363" s="139"/>
      <c r="M363" s="138"/>
      <c r="T363" s="137"/>
      <c r="AT363" s="136" t="s">
        <v>88</v>
      </c>
      <c r="AU363" s="136" t="s">
        <v>26</v>
      </c>
      <c r="AV363" s="135" t="s">
        <v>26</v>
      </c>
      <c r="AW363" s="135" t="s">
        <v>279</v>
      </c>
      <c r="AX363" s="135" t="s">
        <v>35</v>
      </c>
      <c r="AY363" s="136" t="s">
        <v>85</v>
      </c>
    </row>
    <row r="364" spans="2:65" s="199" customFormat="1">
      <c r="B364" s="204"/>
      <c r="D364" s="134" t="s">
        <v>88</v>
      </c>
      <c r="E364" s="200" t="s">
        <v>40</v>
      </c>
      <c r="F364" s="206" t="s">
        <v>280</v>
      </c>
      <c r="H364" s="205">
        <v>4</v>
      </c>
      <c r="I364" s="235"/>
      <c r="L364" s="204"/>
      <c r="M364" s="214"/>
      <c r="T364" s="213"/>
      <c r="AT364" s="200" t="s">
        <v>88</v>
      </c>
      <c r="AU364" s="200" t="s">
        <v>26</v>
      </c>
      <c r="AV364" s="199" t="s">
        <v>28</v>
      </c>
      <c r="AW364" s="199" t="s">
        <v>279</v>
      </c>
      <c r="AX364" s="199" t="s">
        <v>25</v>
      </c>
      <c r="AY364" s="200" t="s">
        <v>85</v>
      </c>
    </row>
    <row r="365" spans="2:65" s="195" customFormat="1" ht="90" customHeight="1">
      <c r="B365" s="55"/>
      <c r="C365" s="109" t="s">
        <v>162</v>
      </c>
      <c r="D365" s="109" t="s">
        <v>87</v>
      </c>
      <c r="E365" s="108" t="s">
        <v>609</v>
      </c>
      <c r="F365" s="107" t="s">
        <v>610</v>
      </c>
      <c r="G365" s="106" t="s">
        <v>134</v>
      </c>
      <c r="H365" s="105">
        <v>6</v>
      </c>
      <c r="I365" s="231"/>
      <c r="J365" s="104">
        <f>ROUND(I365*H365,2)</f>
        <v>0</v>
      </c>
      <c r="K365" s="81"/>
      <c r="L365" s="42"/>
      <c r="M365" s="232" t="s">
        <v>40</v>
      </c>
      <c r="N365" s="124" t="s">
        <v>56</v>
      </c>
      <c r="P365" s="123">
        <f>O365*H365</f>
        <v>0</v>
      </c>
      <c r="Q365" s="123">
        <v>0</v>
      </c>
      <c r="R365" s="123">
        <f>Q365*H365</f>
        <v>0</v>
      </c>
      <c r="S365" s="123">
        <v>0</v>
      </c>
      <c r="T365" s="122">
        <f>S365*H365</f>
        <v>0</v>
      </c>
      <c r="AR365" s="100" t="s">
        <v>104</v>
      </c>
      <c r="AT365" s="100" t="s">
        <v>87</v>
      </c>
      <c r="AU365" s="100" t="s">
        <v>26</v>
      </c>
      <c r="AY365" s="38" t="s">
        <v>85</v>
      </c>
      <c r="BE365" s="59">
        <f>IF(N365="základná",J365,0)</f>
        <v>0</v>
      </c>
      <c r="BF365" s="59">
        <f>IF(N365="znížená",J365,0)</f>
        <v>0</v>
      </c>
      <c r="BG365" s="59">
        <f>IF(N365="zákl. prenesená",J365,0)</f>
        <v>0</v>
      </c>
      <c r="BH365" s="59">
        <f>IF(N365="zníž. prenesená",J365,0)</f>
        <v>0</v>
      </c>
      <c r="BI365" s="59">
        <f>IF(N365="nulová",J365,0)</f>
        <v>0</v>
      </c>
      <c r="BJ365" s="38" t="s">
        <v>26</v>
      </c>
      <c r="BK365" s="59">
        <f>ROUND(I365*H365,2)</f>
        <v>0</v>
      </c>
      <c r="BL365" s="38" t="s">
        <v>104</v>
      </c>
      <c r="BM365" s="100" t="s">
        <v>611</v>
      </c>
    </row>
    <row r="366" spans="2:65" s="207" customFormat="1">
      <c r="B366" s="211"/>
      <c r="D366" s="134" t="s">
        <v>88</v>
      </c>
      <c r="E366" s="208" t="s">
        <v>40</v>
      </c>
      <c r="F366" s="212" t="s">
        <v>612</v>
      </c>
      <c r="H366" s="208" t="s">
        <v>40</v>
      </c>
      <c r="I366" s="233"/>
      <c r="L366" s="211"/>
      <c r="M366" s="210"/>
      <c r="T366" s="209"/>
      <c r="AT366" s="208" t="s">
        <v>88</v>
      </c>
      <c r="AU366" s="208" t="s">
        <v>26</v>
      </c>
      <c r="AV366" s="207" t="s">
        <v>25</v>
      </c>
      <c r="AW366" s="207" t="s">
        <v>279</v>
      </c>
      <c r="AX366" s="207" t="s">
        <v>35</v>
      </c>
      <c r="AY366" s="208" t="s">
        <v>85</v>
      </c>
    </row>
    <row r="367" spans="2:65" s="135" customFormat="1">
      <c r="B367" s="139"/>
      <c r="D367" s="134" t="s">
        <v>88</v>
      </c>
      <c r="E367" s="136" t="s">
        <v>40</v>
      </c>
      <c r="F367" s="141" t="s">
        <v>613</v>
      </c>
      <c r="H367" s="140">
        <v>6</v>
      </c>
      <c r="I367" s="234"/>
      <c r="L367" s="139"/>
      <c r="M367" s="138"/>
      <c r="T367" s="137"/>
      <c r="AT367" s="136" t="s">
        <v>88</v>
      </c>
      <c r="AU367" s="136" t="s">
        <v>26</v>
      </c>
      <c r="AV367" s="135" t="s">
        <v>26</v>
      </c>
      <c r="AW367" s="135" t="s">
        <v>279</v>
      </c>
      <c r="AX367" s="135" t="s">
        <v>35</v>
      </c>
      <c r="AY367" s="136" t="s">
        <v>85</v>
      </c>
    </row>
    <row r="368" spans="2:65" s="199" customFormat="1">
      <c r="B368" s="204"/>
      <c r="D368" s="134" t="s">
        <v>88</v>
      </c>
      <c r="E368" s="200" t="s">
        <v>40</v>
      </c>
      <c r="F368" s="206" t="s">
        <v>280</v>
      </c>
      <c r="H368" s="205">
        <v>6</v>
      </c>
      <c r="I368" s="235"/>
      <c r="L368" s="204"/>
      <c r="M368" s="214"/>
      <c r="T368" s="213"/>
      <c r="AT368" s="200" t="s">
        <v>88</v>
      </c>
      <c r="AU368" s="200" t="s">
        <v>26</v>
      </c>
      <c r="AV368" s="199" t="s">
        <v>28</v>
      </c>
      <c r="AW368" s="199" t="s">
        <v>279</v>
      </c>
      <c r="AX368" s="199" t="s">
        <v>25</v>
      </c>
      <c r="AY368" s="200" t="s">
        <v>85</v>
      </c>
    </row>
    <row r="369" spans="2:65" s="195" customFormat="1" ht="90" customHeight="1">
      <c r="B369" s="55"/>
      <c r="C369" s="109" t="s">
        <v>163</v>
      </c>
      <c r="D369" s="109" t="s">
        <v>87</v>
      </c>
      <c r="E369" s="108" t="s">
        <v>614</v>
      </c>
      <c r="F369" s="107" t="s">
        <v>615</v>
      </c>
      <c r="G369" s="106" t="s">
        <v>134</v>
      </c>
      <c r="H369" s="105">
        <v>2</v>
      </c>
      <c r="I369" s="231"/>
      <c r="J369" s="104">
        <f>ROUND(I369*H369,2)</f>
        <v>0</v>
      </c>
      <c r="K369" s="81"/>
      <c r="L369" s="42"/>
      <c r="M369" s="232" t="s">
        <v>40</v>
      </c>
      <c r="N369" s="124" t="s">
        <v>56</v>
      </c>
      <c r="P369" s="123">
        <f>O369*H369</f>
        <v>0</v>
      </c>
      <c r="Q369" s="123">
        <v>0</v>
      </c>
      <c r="R369" s="123">
        <f>Q369*H369</f>
        <v>0</v>
      </c>
      <c r="S369" s="123">
        <v>0</v>
      </c>
      <c r="T369" s="122">
        <f>S369*H369</f>
        <v>0</v>
      </c>
      <c r="AR369" s="100" t="s">
        <v>104</v>
      </c>
      <c r="AT369" s="100" t="s">
        <v>87</v>
      </c>
      <c r="AU369" s="100" t="s">
        <v>26</v>
      </c>
      <c r="AY369" s="38" t="s">
        <v>85</v>
      </c>
      <c r="BE369" s="59">
        <f>IF(N369="základná",J369,0)</f>
        <v>0</v>
      </c>
      <c r="BF369" s="59">
        <f>IF(N369="znížená",J369,0)</f>
        <v>0</v>
      </c>
      <c r="BG369" s="59">
        <f>IF(N369="zákl. prenesená",J369,0)</f>
        <v>0</v>
      </c>
      <c r="BH369" s="59">
        <f>IF(N369="zníž. prenesená",J369,0)</f>
        <v>0</v>
      </c>
      <c r="BI369" s="59">
        <f>IF(N369="nulová",J369,0)</f>
        <v>0</v>
      </c>
      <c r="BJ369" s="38" t="s">
        <v>26</v>
      </c>
      <c r="BK369" s="59">
        <f>ROUND(I369*H369,2)</f>
        <v>0</v>
      </c>
      <c r="BL369" s="38" t="s">
        <v>104</v>
      </c>
      <c r="BM369" s="100" t="s">
        <v>616</v>
      </c>
    </row>
    <row r="370" spans="2:65" s="207" customFormat="1">
      <c r="B370" s="211"/>
      <c r="D370" s="134" t="s">
        <v>88</v>
      </c>
      <c r="E370" s="208" t="s">
        <v>40</v>
      </c>
      <c r="F370" s="212" t="s">
        <v>617</v>
      </c>
      <c r="H370" s="208" t="s">
        <v>40</v>
      </c>
      <c r="I370" s="233"/>
      <c r="L370" s="211"/>
      <c r="M370" s="210"/>
      <c r="T370" s="209"/>
      <c r="AT370" s="208" t="s">
        <v>88</v>
      </c>
      <c r="AU370" s="208" t="s">
        <v>26</v>
      </c>
      <c r="AV370" s="207" t="s">
        <v>25</v>
      </c>
      <c r="AW370" s="207" t="s">
        <v>279</v>
      </c>
      <c r="AX370" s="207" t="s">
        <v>35</v>
      </c>
      <c r="AY370" s="208" t="s">
        <v>85</v>
      </c>
    </row>
    <row r="371" spans="2:65" s="135" customFormat="1">
      <c r="B371" s="139"/>
      <c r="D371" s="134" t="s">
        <v>88</v>
      </c>
      <c r="E371" s="136" t="s">
        <v>40</v>
      </c>
      <c r="F371" s="141" t="s">
        <v>290</v>
      </c>
      <c r="H371" s="140">
        <v>2</v>
      </c>
      <c r="I371" s="234"/>
      <c r="L371" s="139"/>
      <c r="M371" s="138"/>
      <c r="T371" s="137"/>
      <c r="AT371" s="136" t="s">
        <v>88</v>
      </c>
      <c r="AU371" s="136" t="s">
        <v>26</v>
      </c>
      <c r="AV371" s="135" t="s">
        <v>26</v>
      </c>
      <c r="AW371" s="135" t="s">
        <v>279</v>
      </c>
      <c r="AX371" s="135" t="s">
        <v>35</v>
      </c>
      <c r="AY371" s="136" t="s">
        <v>85</v>
      </c>
    </row>
    <row r="372" spans="2:65" s="199" customFormat="1">
      <c r="B372" s="204"/>
      <c r="D372" s="134" t="s">
        <v>88</v>
      </c>
      <c r="E372" s="200" t="s">
        <v>40</v>
      </c>
      <c r="F372" s="206" t="s">
        <v>280</v>
      </c>
      <c r="H372" s="205">
        <v>2</v>
      </c>
      <c r="I372" s="235"/>
      <c r="L372" s="204"/>
      <c r="M372" s="214"/>
      <c r="T372" s="213"/>
      <c r="AT372" s="200" t="s">
        <v>88</v>
      </c>
      <c r="AU372" s="200" t="s">
        <v>26</v>
      </c>
      <c r="AV372" s="199" t="s">
        <v>28</v>
      </c>
      <c r="AW372" s="199" t="s">
        <v>279</v>
      </c>
      <c r="AX372" s="199" t="s">
        <v>25</v>
      </c>
      <c r="AY372" s="200" t="s">
        <v>85</v>
      </c>
    </row>
    <row r="373" spans="2:65" s="195" customFormat="1" ht="78" customHeight="1">
      <c r="B373" s="55"/>
      <c r="C373" s="109" t="s">
        <v>164</v>
      </c>
      <c r="D373" s="109" t="s">
        <v>87</v>
      </c>
      <c r="E373" s="108" t="s">
        <v>618</v>
      </c>
      <c r="F373" s="107" t="s">
        <v>619</v>
      </c>
      <c r="G373" s="106" t="s">
        <v>134</v>
      </c>
      <c r="H373" s="105">
        <v>1</v>
      </c>
      <c r="I373" s="231"/>
      <c r="J373" s="104">
        <f>ROUND(I373*H373,2)</f>
        <v>0</v>
      </c>
      <c r="K373" s="81"/>
      <c r="L373" s="42"/>
      <c r="M373" s="232" t="s">
        <v>40</v>
      </c>
      <c r="N373" s="124" t="s">
        <v>56</v>
      </c>
      <c r="P373" s="123">
        <f>O373*H373</f>
        <v>0</v>
      </c>
      <c r="Q373" s="123">
        <v>0</v>
      </c>
      <c r="R373" s="123">
        <f>Q373*H373</f>
        <v>0</v>
      </c>
      <c r="S373" s="123">
        <v>0</v>
      </c>
      <c r="T373" s="122">
        <f>S373*H373</f>
        <v>0</v>
      </c>
      <c r="AR373" s="100" t="s">
        <v>104</v>
      </c>
      <c r="AT373" s="100" t="s">
        <v>87</v>
      </c>
      <c r="AU373" s="100" t="s">
        <v>26</v>
      </c>
      <c r="AY373" s="38" t="s">
        <v>85</v>
      </c>
      <c r="BE373" s="59">
        <f>IF(N373="základná",J373,0)</f>
        <v>0</v>
      </c>
      <c r="BF373" s="59">
        <f>IF(N373="znížená",J373,0)</f>
        <v>0</v>
      </c>
      <c r="BG373" s="59">
        <f>IF(N373="zákl. prenesená",J373,0)</f>
        <v>0</v>
      </c>
      <c r="BH373" s="59">
        <f>IF(N373="zníž. prenesená",J373,0)</f>
        <v>0</v>
      </c>
      <c r="BI373" s="59">
        <f>IF(N373="nulová",J373,0)</f>
        <v>0</v>
      </c>
      <c r="BJ373" s="38" t="s">
        <v>26</v>
      </c>
      <c r="BK373" s="59">
        <f>ROUND(I373*H373,2)</f>
        <v>0</v>
      </c>
      <c r="BL373" s="38" t="s">
        <v>104</v>
      </c>
      <c r="BM373" s="100" t="s">
        <v>620</v>
      </c>
    </row>
    <row r="374" spans="2:65" s="207" customFormat="1">
      <c r="B374" s="211"/>
      <c r="D374" s="134" t="s">
        <v>88</v>
      </c>
      <c r="E374" s="208" t="s">
        <v>40</v>
      </c>
      <c r="F374" s="212" t="s">
        <v>621</v>
      </c>
      <c r="H374" s="208" t="s">
        <v>40</v>
      </c>
      <c r="I374" s="233"/>
      <c r="L374" s="211"/>
      <c r="M374" s="210"/>
      <c r="T374" s="209"/>
      <c r="AT374" s="208" t="s">
        <v>88</v>
      </c>
      <c r="AU374" s="208" t="s">
        <v>26</v>
      </c>
      <c r="AV374" s="207" t="s">
        <v>25</v>
      </c>
      <c r="AW374" s="207" t="s">
        <v>279</v>
      </c>
      <c r="AX374" s="207" t="s">
        <v>35</v>
      </c>
      <c r="AY374" s="208" t="s">
        <v>85</v>
      </c>
    </row>
    <row r="375" spans="2:65" s="135" customFormat="1">
      <c r="B375" s="139"/>
      <c r="D375" s="134" t="s">
        <v>88</v>
      </c>
      <c r="E375" s="136" t="s">
        <v>40</v>
      </c>
      <c r="F375" s="141" t="s">
        <v>289</v>
      </c>
      <c r="H375" s="140">
        <v>1</v>
      </c>
      <c r="I375" s="234"/>
      <c r="L375" s="139"/>
      <c r="M375" s="138"/>
      <c r="T375" s="137"/>
      <c r="AT375" s="136" t="s">
        <v>88</v>
      </c>
      <c r="AU375" s="136" t="s">
        <v>26</v>
      </c>
      <c r="AV375" s="135" t="s">
        <v>26</v>
      </c>
      <c r="AW375" s="135" t="s">
        <v>279</v>
      </c>
      <c r="AX375" s="135" t="s">
        <v>35</v>
      </c>
      <c r="AY375" s="136" t="s">
        <v>85</v>
      </c>
    </row>
    <row r="376" spans="2:65" s="199" customFormat="1">
      <c r="B376" s="204"/>
      <c r="D376" s="134" t="s">
        <v>88</v>
      </c>
      <c r="E376" s="200" t="s">
        <v>40</v>
      </c>
      <c r="F376" s="206" t="s">
        <v>280</v>
      </c>
      <c r="H376" s="205">
        <v>1</v>
      </c>
      <c r="I376" s="235"/>
      <c r="L376" s="204"/>
      <c r="M376" s="214"/>
      <c r="T376" s="213"/>
      <c r="AT376" s="200" t="s">
        <v>88</v>
      </c>
      <c r="AU376" s="200" t="s">
        <v>26</v>
      </c>
      <c r="AV376" s="199" t="s">
        <v>28</v>
      </c>
      <c r="AW376" s="199" t="s">
        <v>279</v>
      </c>
      <c r="AX376" s="199" t="s">
        <v>25</v>
      </c>
      <c r="AY376" s="200" t="s">
        <v>85</v>
      </c>
    </row>
    <row r="377" spans="2:65" s="195" customFormat="1" ht="24.2" customHeight="1">
      <c r="B377" s="55"/>
      <c r="C377" s="109" t="s">
        <v>165</v>
      </c>
      <c r="D377" s="109" t="s">
        <v>87</v>
      </c>
      <c r="E377" s="108" t="s">
        <v>320</v>
      </c>
      <c r="F377" s="107" t="s">
        <v>321</v>
      </c>
      <c r="G377" s="106" t="s">
        <v>6</v>
      </c>
      <c r="H377" s="238"/>
      <c r="I377" s="231"/>
      <c r="J377" s="104">
        <f>ROUND(I377*H377,2)</f>
        <v>0</v>
      </c>
      <c r="K377" s="81"/>
      <c r="L377" s="42"/>
      <c r="M377" s="232" t="s">
        <v>40</v>
      </c>
      <c r="N377" s="124" t="s">
        <v>56</v>
      </c>
      <c r="P377" s="123">
        <f>O377*H377</f>
        <v>0</v>
      </c>
      <c r="Q377" s="123">
        <v>0</v>
      </c>
      <c r="R377" s="123">
        <f>Q377*H377</f>
        <v>0</v>
      </c>
      <c r="S377" s="123">
        <v>0</v>
      </c>
      <c r="T377" s="122">
        <f>S377*H377</f>
        <v>0</v>
      </c>
      <c r="AR377" s="100" t="s">
        <v>104</v>
      </c>
      <c r="AT377" s="100" t="s">
        <v>87</v>
      </c>
      <c r="AU377" s="100" t="s">
        <v>26</v>
      </c>
      <c r="AY377" s="38" t="s">
        <v>85</v>
      </c>
      <c r="BE377" s="59">
        <f>IF(N377="základná",J377,0)</f>
        <v>0</v>
      </c>
      <c r="BF377" s="59">
        <f>IF(N377="znížená",J377,0)</f>
        <v>0</v>
      </c>
      <c r="BG377" s="59">
        <f>IF(N377="zákl. prenesená",J377,0)</f>
        <v>0</v>
      </c>
      <c r="BH377" s="59">
        <f>IF(N377="zníž. prenesená",J377,0)</f>
        <v>0</v>
      </c>
      <c r="BI377" s="59">
        <f>IF(N377="nulová",J377,0)</f>
        <v>0</v>
      </c>
      <c r="BJ377" s="38" t="s">
        <v>26</v>
      </c>
      <c r="BK377" s="59">
        <f>ROUND(I377*H377,2)</f>
        <v>0</v>
      </c>
      <c r="BL377" s="38" t="s">
        <v>104</v>
      </c>
      <c r="BM377" s="100" t="s">
        <v>622</v>
      </c>
    </row>
    <row r="378" spans="2:65" s="110" customFormat="1" ht="22.9" customHeight="1">
      <c r="B378" s="117"/>
      <c r="D378" s="112" t="s">
        <v>7</v>
      </c>
      <c r="E378" s="119" t="s">
        <v>229</v>
      </c>
      <c r="F378" s="119" t="s">
        <v>322</v>
      </c>
      <c r="I378" s="230"/>
      <c r="J378" s="118">
        <f>BK378</f>
        <v>0</v>
      </c>
      <c r="L378" s="117"/>
      <c r="M378" s="116"/>
      <c r="P378" s="115">
        <f>SUM(P379:P404)</f>
        <v>0</v>
      </c>
      <c r="R378" s="115">
        <f>SUM(R379:R404)</f>
        <v>1.7191692500000001E-2</v>
      </c>
      <c r="T378" s="114">
        <f>SUM(T379:T404)</f>
        <v>0</v>
      </c>
      <c r="AR378" s="112" t="s">
        <v>26</v>
      </c>
      <c r="AT378" s="113" t="s">
        <v>7</v>
      </c>
      <c r="AU378" s="113" t="s">
        <v>25</v>
      </c>
      <c r="AY378" s="112" t="s">
        <v>85</v>
      </c>
      <c r="BK378" s="111">
        <f>SUM(BK379:BK404)</f>
        <v>0</v>
      </c>
    </row>
    <row r="379" spans="2:65" s="195" customFormat="1" ht="24.2" customHeight="1">
      <c r="B379" s="55"/>
      <c r="C379" s="109" t="s">
        <v>166</v>
      </c>
      <c r="D379" s="109" t="s">
        <v>87</v>
      </c>
      <c r="E379" s="108" t="s">
        <v>323</v>
      </c>
      <c r="F379" s="107" t="s">
        <v>324</v>
      </c>
      <c r="G379" s="106" t="s">
        <v>228</v>
      </c>
      <c r="H379" s="105">
        <v>184.25</v>
      </c>
      <c r="I379" s="231"/>
      <c r="J379" s="104">
        <f>ROUND(I379*H379,2)</f>
        <v>0</v>
      </c>
      <c r="K379" s="81"/>
      <c r="L379" s="42"/>
      <c r="M379" s="232" t="s">
        <v>40</v>
      </c>
      <c r="N379" s="124" t="s">
        <v>56</v>
      </c>
      <c r="P379" s="123">
        <f>O379*H379</f>
        <v>0</v>
      </c>
      <c r="Q379" s="123">
        <v>4.897E-5</v>
      </c>
      <c r="R379" s="123">
        <f>Q379*H379</f>
        <v>9.0227225000000001E-3</v>
      </c>
      <c r="S379" s="123">
        <v>0</v>
      </c>
      <c r="T379" s="122">
        <f>S379*H379</f>
        <v>0</v>
      </c>
      <c r="AR379" s="100" t="s">
        <v>104</v>
      </c>
      <c r="AT379" s="100" t="s">
        <v>87</v>
      </c>
      <c r="AU379" s="100" t="s">
        <v>26</v>
      </c>
      <c r="AY379" s="38" t="s">
        <v>85</v>
      </c>
      <c r="BE379" s="59">
        <f>IF(N379="základná",J379,0)</f>
        <v>0</v>
      </c>
      <c r="BF379" s="59">
        <f>IF(N379="znížená",J379,0)</f>
        <v>0</v>
      </c>
      <c r="BG379" s="59">
        <f>IF(N379="zákl. prenesená",J379,0)</f>
        <v>0</v>
      </c>
      <c r="BH379" s="59">
        <f>IF(N379="zníž. prenesená",J379,0)</f>
        <v>0</v>
      </c>
      <c r="BI379" s="59">
        <f>IF(N379="nulová",J379,0)</f>
        <v>0</v>
      </c>
      <c r="BJ379" s="38" t="s">
        <v>26</v>
      </c>
      <c r="BK379" s="59">
        <f>ROUND(I379*H379,2)</f>
        <v>0</v>
      </c>
      <c r="BL379" s="38" t="s">
        <v>104</v>
      </c>
      <c r="BM379" s="100" t="s">
        <v>623</v>
      </c>
    </row>
    <row r="380" spans="2:65" s="207" customFormat="1">
      <c r="B380" s="211"/>
      <c r="D380" s="134" t="s">
        <v>88</v>
      </c>
      <c r="E380" s="208" t="s">
        <v>40</v>
      </c>
      <c r="F380" s="212" t="s">
        <v>624</v>
      </c>
      <c r="H380" s="208" t="s">
        <v>40</v>
      </c>
      <c r="I380" s="233"/>
      <c r="L380" s="211"/>
      <c r="M380" s="210"/>
      <c r="T380" s="209"/>
      <c r="AT380" s="208" t="s">
        <v>88</v>
      </c>
      <c r="AU380" s="208" t="s">
        <v>26</v>
      </c>
      <c r="AV380" s="207" t="s">
        <v>25</v>
      </c>
      <c r="AW380" s="207" t="s">
        <v>279</v>
      </c>
      <c r="AX380" s="207" t="s">
        <v>35</v>
      </c>
      <c r="AY380" s="208" t="s">
        <v>85</v>
      </c>
    </row>
    <row r="381" spans="2:65" s="135" customFormat="1">
      <c r="B381" s="139"/>
      <c r="D381" s="134" t="s">
        <v>88</v>
      </c>
      <c r="E381" s="136" t="s">
        <v>40</v>
      </c>
      <c r="F381" s="141" t="s">
        <v>625</v>
      </c>
      <c r="H381" s="140">
        <v>184.25</v>
      </c>
      <c r="I381" s="234"/>
      <c r="L381" s="139"/>
      <c r="M381" s="138"/>
      <c r="T381" s="137"/>
      <c r="AT381" s="136" t="s">
        <v>88</v>
      </c>
      <c r="AU381" s="136" t="s">
        <v>26</v>
      </c>
      <c r="AV381" s="135" t="s">
        <v>26</v>
      </c>
      <c r="AW381" s="135" t="s">
        <v>279</v>
      </c>
      <c r="AX381" s="135" t="s">
        <v>35</v>
      </c>
      <c r="AY381" s="136" t="s">
        <v>85</v>
      </c>
    </row>
    <row r="382" spans="2:65" s="199" customFormat="1">
      <c r="B382" s="204"/>
      <c r="D382" s="134" t="s">
        <v>88</v>
      </c>
      <c r="E382" s="200" t="s">
        <v>40</v>
      </c>
      <c r="F382" s="206" t="s">
        <v>280</v>
      </c>
      <c r="H382" s="205">
        <v>184.25</v>
      </c>
      <c r="I382" s="235"/>
      <c r="L382" s="204"/>
      <c r="M382" s="214"/>
      <c r="T382" s="213"/>
      <c r="AT382" s="200" t="s">
        <v>88</v>
      </c>
      <c r="AU382" s="200" t="s">
        <v>26</v>
      </c>
      <c r="AV382" s="199" t="s">
        <v>28</v>
      </c>
      <c r="AW382" s="199" t="s">
        <v>279</v>
      </c>
      <c r="AX382" s="199" t="s">
        <v>25</v>
      </c>
      <c r="AY382" s="200" t="s">
        <v>85</v>
      </c>
    </row>
    <row r="383" spans="2:65" s="195" customFormat="1" ht="33" customHeight="1">
      <c r="B383" s="55"/>
      <c r="C383" s="109" t="s">
        <v>167</v>
      </c>
      <c r="D383" s="109" t="s">
        <v>87</v>
      </c>
      <c r="E383" s="108" t="s">
        <v>626</v>
      </c>
      <c r="F383" s="107" t="s">
        <v>627</v>
      </c>
      <c r="G383" s="106" t="s">
        <v>228</v>
      </c>
      <c r="H383" s="105">
        <v>184.25</v>
      </c>
      <c r="I383" s="231"/>
      <c r="J383" s="104">
        <f>ROUND(I383*H383,2)</f>
        <v>0</v>
      </c>
      <c r="K383" s="81"/>
      <c r="L383" s="42"/>
      <c r="M383" s="232" t="s">
        <v>40</v>
      </c>
      <c r="N383" s="124" t="s">
        <v>56</v>
      </c>
      <c r="P383" s="123">
        <f>O383*H383</f>
        <v>0</v>
      </c>
      <c r="Q383" s="123">
        <v>0</v>
      </c>
      <c r="R383" s="123">
        <f>Q383*H383</f>
        <v>0</v>
      </c>
      <c r="S383" s="123">
        <v>0</v>
      </c>
      <c r="T383" s="122">
        <f>S383*H383</f>
        <v>0</v>
      </c>
      <c r="AR383" s="100" t="s">
        <v>104</v>
      </c>
      <c r="AT383" s="100" t="s">
        <v>87</v>
      </c>
      <c r="AU383" s="100" t="s">
        <v>26</v>
      </c>
      <c r="AY383" s="38" t="s">
        <v>85</v>
      </c>
      <c r="BE383" s="59">
        <f>IF(N383="základná",J383,0)</f>
        <v>0</v>
      </c>
      <c r="BF383" s="59">
        <f>IF(N383="znížená",J383,0)</f>
        <v>0</v>
      </c>
      <c r="BG383" s="59">
        <f>IF(N383="zákl. prenesená",J383,0)</f>
        <v>0</v>
      </c>
      <c r="BH383" s="59">
        <f>IF(N383="zníž. prenesená",J383,0)</f>
        <v>0</v>
      </c>
      <c r="BI383" s="59">
        <f>IF(N383="nulová",J383,0)</f>
        <v>0</v>
      </c>
      <c r="BJ383" s="38" t="s">
        <v>26</v>
      </c>
      <c r="BK383" s="59">
        <f>ROUND(I383*H383,2)</f>
        <v>0</v>
      </c>
      <c r="BL383" s="38" t="s">
        <v>104</v>
      </c>
      <c r="BM383" s="100" t="s">
        <v>628</v>
      </c>
    </row>
    <row r="384" spans="2:65" s="207" customFormat="1">
      <c r="B384" s="211"/>
      <c r="D384" s="134" t="s">
        <v>88</v>
      </c>
      <c r="E384" s="208" t="s">
        <v>40</v>
      </c>
      <c r="F384" s="212" t="s">
        <v>624</v>
      </c>
      <c r="H384" s="208" t="s">
        <v>40</v>
      </c>
      <c r="I384" s="233"/>
      <c r="L384" s="211"/>
      <c r="M384" s="210"/>
      <c r="T384" s="209"/>
      <c r="AT384" s="208" t="s">
        <v>88</v>
      </c>
      <c r="AU384" s="208" t="s">
        <v>26</v>
      </c>
      <c r="AV384" s="207" t="s">
        <v>25</v>
      </c>
      <c r="AW384" s="207" t="s">
        <v>279</v>
      </c>
      <c r="AX384" s="207" t="s">
        <v>35</v>
      </c>
      <c r="AY384" s="208" t="s">
        <v>85</v>
      </c>
    </row>
    <row r="385" spans="2:65" s="135" customFormat="1">
      <c r="B385" s="139"/>
      <c r="D385" s="134" t="s">
        <v>88</v>
      </c>
      <c r="E385" s="136" t="s">
        <v>40</v>
      </c>
      <c r="F385" s="141" t="s">
        <v>625</v>
      </c>
      <c r="H385" s="140">
        <v>184.25</v>
      </c>
      <c r="I385" s="234"/>
      <c r="L385" s="139"/>
      <c r="M385" s="138"/>
      <c r="T385" s="137"/>
      <c r="AT385" s="136" t="s">
        <v>88</v>
      </c>
      <c r="AU385" s="136" t="s">
        <v>26</v>
      </c>
      <c r="AV385" s="135" t="s">
        <v>26</v>
      </c>
      <c r="AW385" s="135" t="s">
        <v>279</v>
      </c>
      <c r="AX385" s="135" t="s">
        <v>35</v>
      </c>
      <c r="AY385" s="136" t="s">
        <v>85</v>
      </c>
    </row>
    <row r="386" spans="2:65" s="199" customFormat="1">
      <c r="B386" s="204"/>
      <c r="D386" s="134" t="s">
        <v>88</v>
      </c>
      <c r="E386" s="200" t="s">
        <v>40</v>
      </c>
      <c r="F386" s="206" t="s">
        <v>280</v>
      </c>
      <c r="H386" s="205">
        <v>184.25</v>
      </c>
      <c r="I386" s="235"/>
      <c r="L386" s="204"/>
      <c r="M386" s="214"/>
      <c r="T386" s="213"/>
      <c r="AT386" s="200" t="s">
        <v>88</v>
      </c>
      <c r="AU386" s="200" t="s">
        <v>26</v>
      </c>
      <c r="AV386" s="199" t="s">
        <v>28</v>
      </c>
      <c r="AW386" s="199" t="s">
        <v>279</v>
      </c>
      <c r="AX386" s="199" t="s">
        <v>25</v>
      </c>
      <c r="AY386" s="200" t="s">
        <v>85</v>
      </c>
    </row>
    <row r="387" spans="2:65" s="195" customFormat="1" ht="24.2" customHeight="1">
      <c r="B387" s="55"/>
      <c r="C387" s="133" t="s">
        <v>168</v>
      </c>
      <c r="D387" s="133" t="s">
        <v>126</v>
      </c>
      <c r="E387" s="132" t="s">
        <v>629</v>
      </c>
      <c r="F387" s="131" t="s">
        <v>630</v>
      </c>
      <c r="G387" s="130" t="s">
        <v>228</v>
      </c>
      <c r="H387" s="129">
        <v>193.46299999999999</v>
      </c>
      <c r="I387" s="236"/>
      <c r="J387" s="128">
        <f>ROUND(I387*H387,2)</f>
        <v>0</v>
      </c>
      <c r="K387" s="127"/>
      <c r="L387" s="126"/>
      <c r="M387" s="237" t="s">
        <v>40</v>
      </c>
      <c r="N387" s="125" t="s">
        <v>56</v>
      </c>
      <c r="P387" s="123">
        <f>O387*H387</f>
        <v>0</v>
      </c>
      <c r="Q387" s="123">
        <v>0</v>
      </c>
      <c r="R387" s="123">
        <f>Q387*H387</f>
        <v>0</v>
      </c>
      <c r="S387" s="123">
        <v>0</v>
      </c>
      <c r="T387" s="122">
        <f>S387*H387</f>
        <v>0</v>
      </c>
      <c r="AR387" s="100" t="s">
        <v>101</v>
      </c>
      <c r="AT387" s="100" t="s">
        <v>126</v>
      </c>
      <c r="AU387" s="100" t="s">
        <v>26</v>
      </c>
      <c r="AY387" s="38" t="s">
        <v>85</v>
      </c>
      <c r="BE387" s="59">
        <f>IF(N387="základná",J387,0)</f>
        <v>0</v>
      </c>
      <c r="BF387" s="59">
        <f>IF(N387="znížená",J387,0)</f>
        <v>0</v>
      </c>
      <c r="BG387" s="59">
        <f>IF(N387="zákl. prenesená",J387,0)</f>
        <v>0</v>
      </c>
      <c r="BH387" s="59">
        <f>IF(N387="zníž. prenesená",J387,0)</f>
        <v>0</v>
      </c>
      <c r="BI387" s="59">
        <f>IF(N387="nulová",J387,0)</f>
        <v>0</v>
      </c>
      <c r="BJ387" s="38" t="s">
        <v>26</v>
      </c>
      <c r="BK387" s="59">
        <f>ROUND(I387*H387,2)</f>
        <v>0</v>
      </c>
      <c r="BL387" s="38" t="s">
        <v>104</v>
      </c>
      <c r="BM387" s="100" t="s">
        <v>631</v>
      </c>
    </row>
    <row r="388" spans="2:65" s="135" customFormat="1">
      <c r="B388" s="139"/>
      <c r="D388" s="134" t="s">
        <v>88</v>
      </c>
      <c r="E388" s="136" t="s">
        <v>40</v>
      </c>
      <c r="F388" s="141" t="s">
        <v>625</v>
      </c>
      <c r="H388" s="140">
        <v>184.25</v>
      </c>
      <c r="I388" s="234"/>
      <c r="L388" s="139"/>
      <c r="M388" s="138"/>
      <c r="T388" s="137"/>
      <c r="AT388" s="136" t="s">
        <v>88</v>
      </c>
      <c r="AU388" s="136" t="s">
        <v>26</v>
      </c>
      <c r="AV388" s="135" t="s">
        <v>26</v>
      </c>
      <c r="AW388" s="135" t="s">
        <v>279</v>
      </c>
      <c r="AX388" s="135" t="s">
        <v>35</v>
      </c>
      <c r="AY388" s="136" t="s">
        <v>85</v>
      </c>
    </row>
    <row r="389" spans="2:65" s="199" customFormat="1">
      <c r="B389" s="204"/>
      <c r="D389" s="134" t="s">
        <v>88</v>
      </c>
      <c r="E389" s="200" t="s">
        <v>40</v>
      </c>
      <c r="F389" s="206" t="s">
        <v>280</v>
      </c>
      <c r="H389" s="205">
        <v>184.25</v>
      </c>
      <c r="I389" s="235"/>
      <c r="L389" s="204"/>
      <c r="M389" s="214"/>
      <c r="T389" s="213"/>
      <c r="AT389" s="200" t="s">
        <v>88</v>
      </c>
      <c r="AU389" s="200" t="s">
        <v>26</v>
      </c>
      <c r="AV389" s="199" t="s">
        <v>28</v>
      </c>
      <c r="AW389" s="199" t="s">
        <v>279</v>
      </c>
      <c r="AX389" s="199" t="s">
        <v>25</v>
      </c>
      <c r="AY389" s="200" t="s">
        <v>85</v>
      </c>
    </row>
    <row r="390" spans="2:65" s="135" customFormat="1">
      <c r="B390" s="139"/>
      <c r="D390" s="134" t="s">
        <v>88</v>
      </c>
      <c r="F390" s="141" t="s">
        <v>632</v>
      </c>
      <c r="H390" s="140">
        <v>193.46299999999999</v>
      </c>
      <c r="I390" s="234"/>
      <c r="L390" s="139"/>
      <c r="M390" s="138"/>
      <c r="T390" s="137"/>
      <c r="AT390" s="136" t="s">
        <v>88</v>
      </c>
      <c r="AU390" s="136" t="s">
        <v>26</v>
      </c>
      <c r="AV390" s="135" t="s">
        <v>26</v>
      </c>
      <c r="AW390" s="135" t="s">
        <v>38</v>
      </c>
      <c r="AX390" s="135" t="s">
        <v>25</v>
      </c>
      <c r="AY390" s="136" t="s">
        <v>85</v>
      </c>
    </row>
    <row r="391" spans="2:65" s="195" customFormat="1" ht="24.2" customHeight="1">
      <c r="B391" s="55"/>
      <c r="C391" s="109" t="s">
        <v>169</v>
      </c>
      <c r="D391" s="109" t="s">
        <v>87</v>
      </c>
      <c r="E391" s="108" t="s">
        <v>633</v>
      </c>
      <c r="F391" s="107" t="s">
        <v>634</v>
      </c>
      <c r="G391" s="106" t="s">
        <v>9</v>
      </c>
      <c r="H391" s="105">
        <v>1</v>
      </c>
      <c r="I391" s="231"/>
      <c r="J391" s="104">
        <f>ROUND(I391*H391,2)</f>
        <v>0</v>
      </c>
      <c r="K391" s="81"/>
      <c r="L391" s="42"/>
      <c r="M391" s="232" t="s">
        <v>40</v>
      </c>
      <c r="N391" s="124" t="s">
        <v>56</v>
      </c>
      <c r="P391" s="123">
        <f>O391*H391</f>
        <v>0</v>
      </c>
      <c r="Q391" s="123">
        <v>4.897E-5</v>
      </c>
      <c r="R391" s="123">
        <f>Q391*H391</f>
        <v>4.897E-5</v>
      </c>
      <c r="S391" s="123">
        <v>0</v>
      </c>
      <c r="T391" s="122">
        <f>S391*H391</f>
        <v>0</v>
      </c>
      <c r="AR391" s="100" t="s">
        <v>104</v>
      </c>
      <c r="AT391" s="100" t="s">
        <v>87</v>
      </c>
      <c r="AU391" s="100" t="s">
        <v>26</v>
      </c>
      <c r="AY391" s="38" t="s">
        <v>85</v>
      </c>
      <c r="BE391" s="59">
        <f>IF(N391="základná",J391,0)</f>
        <v>0</v>
      </c>
      <c r="BF391" s="59">
        <f>IF(N391="znížená",J391,0)</f>
        <v>0</v>
      </c>
      <c r="BG391" s="59">
        <f>IF(N391="zákl. prenesená",J391,0)</f>
        <v>0</v>
      </c>
      <c r="BH391" s="59">
        <f>IF(N391="zníž. prenesená",J391,0)</f>
        <v>0</v>
      </c>
      <c r="BI391" s="59">
        <f>IF(N391="nulová",J391,0)</f>
        <v>0</v>
      </c>
      <c r="BJ391" s="38" t="s">
        <v>26</v>
      </c>
      <c r="BK391" s="59">
        <f>ROUND(I391*H391,2)</f>
        <v>0</v>
      </c>
      <c r="BL391" s="38" t="s">
        <v>104</v>
      </c>
      <c r="BM391" s="100" t="s">
        <v>635</v>
      </c>
    </row>
    <row r="392" spans="2:65" s="195" customFormat="1" ht="24.2" customHeight="1">
      <c r="B392" s="55"/>
      <c r="C392" s="133" t="s">
        <v>170</v>
      </c>
      <c r="D392" s="133" t="s">
        <v>126</v>
      </c>
      <c r="E392" s="132" t="s">
        <v>636</v>
      </c>
      <c r="F392" s="131" t="s">
        <v>637</v>
      </c>
      <c r="G392" s="130" t="s">
        <v>9</v>
      </c>
      <c r="H392" s="129">
        <v>1</v>
      </c>
      <c r="I392" s="236"/>
      <c r="J392" s="128">
        <f>ROUND(I392*H392,2)</f>
        <v>0</v>
      </c>
      <c r="K392" s="127"/>
      <c r="L392" s="126"/>
      <c r="M392" s="237" t="s">
        <v>40</v>
      </c>
      <c r="N392" s="125" t="s">
        <v>56</v>
      </c>
      <c r="P392" s="123">
        <f>O392*H392</f>
        <v>0</v>
      </c>
      <c r="Q392" s="123">
        <v>8.1200000000000005E-3</v>
      </c>
      <c r="R392" s="123">
        <f>Q392*H392</f>
        <v>8.1200000000000005E-3</v>
      </c>
      <c r="S392" s="123">
        <v>0</v>
      </c>
      <c r="T392" s="122">
        <f>S392*H392</f>
        <v>0</v>
      </c>
      <c r="AR392" s="100" t="s">
        <v>101</v>
      </c>
      <c r="AT392" s="100" t="s">
        <v>126</v>
      </c>
      <c r="AU392" s="100" t="s">
        <v>26</v>
      </c>
      <c r="AY392" s="38" t="s">
        <v>85</v>
      </c>
      <c r="BE392" s="59">
        <f>IF(N392="základná",J392,0)</f>
        <v>0</v>
      </c>
      <c r="BF392" s="59">
        <f>IF(N392="znížená",J392,0)</f>
        <v>0</v>
      </c>
      <c r="BG392" s="59">
        <f>IF(N392="zákl. prenesená",J392,0)</f>
        <v>0</v>
      </c>
      <c r="BH392" s="59">
        <f>IF(N392="zníž. prenesená",J392,0)</f>
        <v>0</v>
      </c>
      <c r="BI392" s="59">
        <f>IF(N392="nulová",J392,0)</f>
        <v>0</v>
      </c>
      <c r="BJ392" s="38" t="s">
        <v>26</v>
      </c>
      <c r="BK392" s="59">
        <f>ROUND(I392*H392,2)</f>
        <v>0</v>
      </c>
      <c r="BL392" s="38" t="s">
        <v>104</v>
      </c>
      <c r="BM392" s="100" t="s">
        <v>638</v>
      </c>
    </row>
    <row r="393" spans="2:65" s="207" customFormat="1">
      <c r="B393" s="211"/>
      <c r="D393" s="134" t="s">
        <v>88</v>
      </c>
      <c r="E393" s="208" t="s">
        <v>40</v>
      </c>
      <c r="F393" s="212" t="s">
        <v>639</v>
      </c>
      <c r="H393" s="208" t="s">
        <v>40</v>
      </c>
      <c r="I393" s="233"/>
      <c r="L393" s="211"/>
      <c r="M393" s="210"/>
      <c r="T393" s="209"/>
      <c r="AT393" s="208" t="s">
        <v>88</v>
      </c>
      <c r="AU393" s="208" t="s">
        <v>26</v>
      </c>
      <c r="AV393" s="207" t="s">
        <v>25</v>
      </c>
      <c r="AW393" s="207" t="s">
        <v>279</v>
      </c>
      <c r="AX393" s="207" t="s">
        <v>35</v>
      </c>
      <c r="AY393" s="208" t="s">
        <v>85</v>
      </c>
    </row>
    <row r="394" spans="2:65" s="207" customFormat="1" ht="22.5">
      <c r="B394" s="211"/>
      <c r="D394" s="134" t="s">
        <v>88</v>
      </c>
      <c r="E394" s="208" t="s">
        <v>40</v>
      </c>
      <c r="F394" s="212" t="s">
        <v>640</v>
      </c>
      <c r="H394" s="208" t="s">
        <v>40</v>
      </c>
      <c r="I394" s="233"/>
      <c r="L394" s="211"/>
      <c r="M394" s="210"/>
      <c r="T394" s="209"/>
      <c r="AT394" s="208" t="s">
        <v>88</v>
      </c>
      <c r="AU394" s="208" t="s">
        <v>26</v>
      </c>
      <c r="AV394" s="207" t="s">
        <v>25</v>
      </c>
      <c r="AW394" s="207" t="s">
        <v>279</v>
      </c>
      <c r="AX394" s="207" t="s">
        <v>35</v>
      </c>
      <c r="AY394" s="208" t="s">
        <v>85</v>
      </c>
    </row>
    <row r="395" spans="2:65" s="207" customFormat="1">
      <c r="B395" s="211"/>
      <c r="D395" s="134" t="s">
        <v>88</v>
      </c>
      <c r="E395" s="208" t="s">
        <v>40</v>
      </c>
      <c r="F395" s="212" t="s">
        <v>641</v>
      </c>
      <c r="H395" s="208" t="s">
        <v>40</v>
      </c>
      <c r="I395" s="233"/>
      <c r="L395" s="211"/>
      <c r="M395" s="210"/>
      <c r="T395" s="209"/>
      <c r="AT395" s="208" t="s">
        <v>88</v>
      </c>
      <c r="AU395" s="208" t="s">
        <v>26</v>
      </c>
      <c r="AV395" s="207" t="s">
        <v>25</v>
      </c>
      <c r="AW395" s="207" t="s">
        <v>279</v>
      </c>
      <c r="AX395" s="207" t="s">
        <v>35</v>
      </c>
      <c r="AY395" s="208" t="s">
        <v>85</v>
      </c>
    </row>
    <row r="396" spans="2:65" s="207" customFormat="1" ht="22.5">
      <c r="B396" s="211"/>
      <c r="D396" s="134" t="s">
        <v>88</v>
      </c>
      <c r="E396" s="208" t="s">
        <v>40</v>
      </c>
      <c r="F396" s="212" t="s">
        <v>642</v>
      </c>
      <c r="H396" s="208" t="s">
        <v>40</v>
      </c>
      <c r="I396" s="233"/>
      <c r="L396" s="211"/>
      <c r="M396" s="210"/>
      <c r="T396" s="209"/>
      <c r="AT396" s="208" t="s">
        <v>88</v>
      </c>
      <c r="AU396" s="208" t="s">
        <v>26</v>
      </c>
      <c r="AV396" s="207" t="s">
        <v>25</v>
      </c>
      <c r="AW396" s="207" t="s">
        <v>279</v>
      </c>
      <c r="AX396" s="207" t="s">
        <v>35</v>
      </c>
      <c r="AY396" s="208" t="s">
        <v>85</v>
      </c>
    </row>
    <row r="397" spans="2:65" s="207" customFormat="1">
      <c r="B397" s="211"/>
      <c r="D397" s="134" t="s">
        <v>88</v>
      </c>
      <c r="E397" s="208" t="s">
        <v>40</v>
      </c>
      <c r="F397" s="212" t="s">
        <v>643</v>
      </c>
      <c r="H397" s="208" t="s">
        <v>40</v>
      </c>
      <c r="I397" s="233"/>
      <c r="L397" s="211"/>
      <c r="M397" s="210"/>
      <c r="T397" s="209"/>
      <c r="AT397" s="208" t="s">
        <v>88</v>
      </c>
      <c r="AU397" s="208" t="s">
        <v>26</v>
      </c>
      <c r="AV397" s="207" t="s">
        <v>25</v>
      </c>
      <c r="AW397" s="207" t="s">
        <v>279</v>
      </c>
      <c r="AX397" s="207" t="s">
        <v>35</v>
      </c>
      <c r="AY397" s="208" t="s">
        <v>85</v>
      </c>
    </row>
    <row r="398" spans="2:65" s="207" customFormat="1" ht="22.5">
      <c r="B398" s="211"/>
      <c r="D398" s="134" t="s">
        <v>88</v>
      </c>
      <c r="E398" s="208" t="s">
        <v>40</v>
      </c>
      <c r="F398" s="212" t="s">
        <v>644</v>
      </c>
      <c r="H398" s="208" t="s">
        <v>40</v>
      </c>
      <c r="I398" s="233"/>
      <c r="L398" s="211"/>
      <c r="M398" s="210"/>
      <c r="T398" s="209"/>
      <c r="AT398" s="208" t="s">
        <v>88</v>
      </c>
      <c r="AU398" s="208" t="s">
        <v>26</v>
      </c>
      <c r="AV398" s="207" t="s">
        <v>25</v>
      </c>
      <c r="AW398" s="207" t="s">
        <v>279</v>
      </c>
      <c r="AX398" s="207" t="s">
        <v>35</v>
      </c>
      <c r="AY398" s="208" t="s">
        <v>85</v>
      </c>
    </row>
    <row r="399" spans="2:65" s="207" customFormat="1">
      <c r="B399" s="211"/>
      <c r="D399" s="134" t="s">
        <v>88</v>
      </c>
      <c r="E399" s="208" t="s">
        <v>40</v>
      </c>
      <c r="F399" s="212" t="s">
        <v>645</v>
      </c>
      <c r="H399" s="208" t="s">
        <v>40</v>
      </c>
      <c r="I399" s="233"/>
      <c r="L399" s="211"/>
      <c r="M399" s="210"/>
      <c r="T399" s="209"/>
      <c r="AT399" s="208" t="s">
        <v>88</v>
      </c>
      <c r="AU399" s="208" t="s">
        <v>26</v>
      </c>
      <c r="AV399" s="207" t="s">
        <v>25</v>
      </c>
      <c r="AW399" s="207" t="s">
        <v>279</v>
      </c>
      <c r="AX399" s="207" t="s">
        <v>35</v>
      </c>
      <c r="AY399" s="208" t="s">
        <v>85</v>
      </c>
    </row>
    <row r="400" spans="2:65" s="207" customFormat="1">
      <c r="B400" s="211"/>
      <c r="D400" s="134" t="s">
        <v>88</v>
      </c>
      <c r="E400" s="208" t="s">
        <v>40</v>
      </c>
      <c r="F400" s="212" t="s">
        <v>646</v>
      </c>
      <c r="H400" s="208" t="s">
        <v>40</v>
      </c>
      <c r="I400" s="233"/>
      <c r="L400" s="211"/>
      <c r="M400" s="210"/>
      <c r="T400" s="209"/>
      <c r="AT400" s="208" t="s">
        <v>88</v>
      </c>
      <c r="AU400" s="208" t="s">
        <v>26</v>
      </c>
      <c r="AV400" s="207" t="s">
        <v>25</v>
      </c>
      <c r="AW400" s="207" t="s">
        <v>279</v>
      </c>
      <c r="AX400" s="207" t="s">
        <v>35</v>
      </c>
      <c r="AY400" s="208" t="s">
        <v>85</v>
      </c>
    </row>
    <row r="401" spans="2:65" s="207" customFormat="1">
      <c r="B401" s="211"/>
      <c r="D401" s="134" t="s">
        <v>88</v>
      </c>
      <c r="E401" s="208" t="s">
        <v>40</v>
      </c>
      <c r="F401" s="212" t="s">
        <v>647</v>
      </c>
      <c r="H401" s="208" t="s">
        <v>40</v>
      </c>
      <c r="I401" s="233"/>
      <c r="L401" s="211"/>
      <c r="M401" s="210"/>
      <c r="T401" s="209"/>
      <c r="AT401" s="208" t="s">
        <v>88</v>
      </c>
      <c r="AU401" s="208" t="s">
        <v>26</v>
      </c>
      <c r="AV401" s="207" t="s">
        <v>25</v>
      </c>
      <c r="AW401" s="207" t="s">
        <v>279</v>
      </c>
      <c r="AX401" s="207" t="s">
        <v>35</v>
      </c>
      <c r="AY401" s="208" t="s">
        <v>85</v>
      </c>
    </row>
    <row r="402" spans="2:65" s="135" customFormat="1">
      <c r="B402" s="139"/>
      <c r="D402" s="134" t="s">
        <v>88</v>
      </c>
      <c r="E402" s="136" t="s">
        <v>40</v>
      </c>
      <c r="F402" s="141" t="s">
        <v>289</v>
      </c>
      <c r="H402" s="140">
        <v>1</v>
      </c>
      <c r="I402" s="234"/>
      <c r="L402" s="139"/>
      <c r="M402" s="138"/>
      <c r="T402" s="137"/>
      <c r="AT402" s="136" t="s">
        <v>88</v>
      </c>
      <c r="AU402" s="136" t="s">
        <v>26</v>
      </c>
      <c r="AV402" s="135" t="s">
        <v>26</v>
      </c>
      <c r="AW402" s="135" t="s">
        <v>279</v>
      </c>
      <c r="AX402" s="135" t="s">
        <v>35</v>
      </c>
      <c r="AY402" s="136" t="s">
        <v>85</v>
      </c>
    </row>
    <row r="403" spans="2:65" s="199" customFormat="1">
      <c r="B403" s="204"/>
      <c r="D403" s="134" t="s">
        <v>88</v>
      </c>
      <c r="E403" s="200" t="s">
        <v>40</v>
      </c>
      <c r="F403" s="206" t="s">
        <v>280</v>
      </c>
      <c r="H403" s="205">
        <v>1</v>
      </c>
      <c r="I403" s="235"/>
      <c r="L403" s="204"/>
      <c r="M403" s="214"/>
      <c r="T403" s="213"/>
      <c r="AT403" s="200" t="s">
        <v>88</v>
      </c>
      <c r="AU403" s="200" t="s">
        <v>26</v>
      </c>
      <c r="AV403" s="199" t="s">
        <v>28</v>
      </c>
      <c r="AW403" s="199" t="s">
        <v>279</v>
      </c>
      <c r="AX403" s="199" t="s">
        <v>25</v>
      </c>
      <c r="AY403" s="200" t="s">
        <v>85</v>
      </c>
    </row>
    <row r="404" spans="2:65" s="195" customFormat="1" ht="24.2" customHeight="1">
      <c r="B404" s="55"/>
      <c r="C404" s="109" t="s">
        <v>171</v>
      </c>
      <c r="D404" s="109" t="s">
        <v>87</v>
      </c>
      <c r="E404" s="108" t="s">
        <v>238</v>
      </c>
      <c r="F404" s="107" t="s">
        <v>237</v>
      </c>
      <c r="G404" s="106" t="s">
        <v>6</v>
      </c>
      <c r="H404" s="238"/>
      <c r="I404" s="231"/>
      <c r="J404" s="104">
        <f>ROUND(I404*H404,2)</f>
        <v>0</v>
      </c>
      <c r="K404" s="81"/>
      <c r="L404" s="42"/>
      <c r="M404" s="232" t="s">
        <v>40</v>
      </c>
      <c r="N404" s="124" t="s">
        <v>56</v>
      </c>
      <c r="P404" s="123">
        <f>O404*H404</f>
        <v>0</v>
      </c>
      <c r="Q404" s="123">
        <v>0</v>
      </c>
      <c r="R404" s="123">
        <f>Q404*H404</f>
        <v>0</v>
      </c>
      <c r="S404" s="123">
        <v>0</v>
      </c>
      <c r="T404" s="122">
        <f>S404*H404</f>
        <v>0</v>
      </c>
      <c r="AR404" s="100" t="s">
        <v>104</v>
      </c>
      <c r="AT404" s="100" t="s">
        <v>87</v>
      </c>
      <c r="AU404" s="100" t="s">
        <v>26</v>
      </c>
      <c r="AY404" s="38" t="s">
        <v>85</v>
      </c>
      <c r="BE404" s="59">
        <f>IF(N404="základná",J404,0)</f>
        <v>0</v>
      </c>
      <c r="BF404" s="59">
        <f>IF(N404="znížená",J404,0)</f>
        <v>0</v>
      </c>
      <c r="BG404" s="59">
        <f>IF(N404="zákl. prenesená",J404,0)</f>
        <v>0</v>
      </c>
      <c r="BH404" s="59">
        <f>IF(N404="zníž. prenesená",J404,0)</f>
        <v>0</v>
      </c>
      <c r="BI404" s="59">
        <f>IF(N404="nulová",J404,0)</f>
        <v>0</v>
      </c>
      <c r="BJ404" s="38" t="s">
        <v>26</v>
      </c>
      <c r="BK404" s="59">
        <f>ROUND(I404*H404,2)</f>
        <v>0</v>
      </c>
      <c r="BL404" s="38" t="s">
        <v>104</v>
      </c>
      <c r="BM404" s="100" t="s">
        <v>648</v>
      </c>
    </row>
    <row r="405" spans="2:65" s="110" customFormat="1" ht="22.9" customHeight="1">
      <c r="B405" s="117"/>
      <c r="D405" s="112" t="s">
        <v>7</v>
      </c>
      <c r="E405" s="119" t="s">
        <v>325</v>
      </c>
      <c r="F405" s="119" t="s">
        <v>649</v>
      </c>
      <c r="I405" s="230"/>
      <c r="J405" s="118">
        <f>BK405</f>
        <v>0</v>
      </c>
      <c r="L405" s="117"/>
      <c r="M405" s="116"/>
      <c r="P405" s="115">
        <f>SUM(P406:P422)</f>
        <v>0</v>
      </c>
      <c r="R405" s="115">
        <f>SUM(R406:R422)</f>
        <v>4.3969604689999997</v>
      </c>
      <c r="T405" s="114">
        <f>SUM(T406:T422)</f>
        <v>0</v>
      </c>
      <c r="AR405" s="112" t="s">
        <v>26</v>
      </c>
      <c r="AT405" s="113" t="s">
        <v>7</v>
      </c>
      <c r="AU405" s="113" t="s">
        <v>25</v>
      </c>
      <c r="AY405" s="112" t="s">
        <v>85</v>
      </c>
      <c r="BK405" s="111">
        <f>SUM(BK406:BK422)</f>
        <v>0</v>
      </c>
    </row>
    <row r="406" spans="2:65" s="195" customFormat="1" ht="24.2" customHeight="1">
      <c r="B406" s="55"/>
      <c r="C406" s="109" t="s">
        <v>172</v>
      </c>
      <c r="D406" s="109" t="s">
        <v>87</v>
      </c>
      <c r="E406" s="108" t="s">
        <v>650</v>
      </c>
      <c r="F406" s="107" t="s">
        <v>651</v>
      </c>
      <c r="G406" s="106" t="s">
        <v>12</v>
      </c>
      <c r="H406" s="105">
        <v>111.095</v>
      </c>
      <c r="I406" s="231"/>
      <c r="J406" s="104">
        <f>ROUND(I406*H406,2)</f>
        <v>0</v>
      </c>
      <c r="K406" s="81"/>
      <c r="L406" s="42"/>
      <c r="M406" s="232" t="s">
        <v>40</v>
      </c>
      <c r="N406" s="124" t="s">
        <v>56</v>
      </c>
      <c r="P406" s="123">
        <f>O406*H406</f>
        <v>0</v>
      </c>
      <c r="Q406" s="123">
        <v>2.9602000000000001E-3</v>
      </c>
      <c r="R406" s="123">
        <f>Q406*H406</f>
        <v>0.32886341899999999</v>
      </c>
      <c r="S406" s="123">
        <v>0</v>
      </c>
      <c r="T406" s="122">
        <f>S406*H406</f>
        <v>0</v>
      </c>
      <c r="AR406" s="100" t="s">
        <v>104</v>
      </c>
      <c r="AT406" s="100" t="s">
        <v>87</v>
      </c>
      <c r="AU406" s="100" t="s">
        <v>26</v>
      </c>
      <c r="AY406" s="38" t="s">
        <v>85</v>
      </c>
      <c r="BE406" s="59">
        <f>IF(N406="základná",J406,0)</f>
        <v>0</v>
      </c>
      <c r="BF406" s="59">
        <f>IF(N406="znížená",J406,0)</f>
        <v>0</v>
      </c>
      <c r="BG406" s="59">
        <f>IF(N406="zákl. prenesená",J406,0)</f>
        <v>0</v>
      </c>
      <c r="BH406" s="59">
        <f>IF(N406="zníž. prenesená",J406,0)</f>
        <v>0</v>
      </c>
      <c r="BI406" s="59">
        <f>IF(N406="nulová",J406,0)</f>
        <v>0</v>
      </c>
      <c r="BJ406" s="38" t="s">
        <v>26</v>
      </c>
      <c r="BK406" s="59">
        <f>ROUND(I406*H406,2)</f>
        <v>0</v>
      </c>
      <c r="BL406" s="38" t="s">
        <v>104</v>
      </c>
      <c r="BM406" s="100" t="s">
        <v>652</v>
      </c>
    </row>
    <row r="407" spans="2:65" s="135" customFormat="1">
      <c r="B407" s="139"/>
      <c r="D407" s="134" t="s">
        <v>88</v>
      </c>
      <c r="E407" s="136" t="s">
        <v>40</v>
      </c>
      <c r="F407" s="141" t="s">
        <v>653</v>
      </c>
      <c r="H407" s="140">
        <v>53.94</v>
      </c>
      <c r="I407" s="234"/>
      <c r="L407" s="139"/>
      <c r="M407" s="138"/>
      <c r="T407" s="137"/>
      <c r="AT407" s="136" t="s">
        <v>88</v>
      </c>
      <c r="AU407" s="136" t="s">
        <v>26</v>
      </c>
      <c r="AV407" s="135" t="s">
        <v>26</v>
      </c>
      <c r="AW407" s="135" t="s">
        <v>279</v>
      </c>
      <c r="AX407" s="135" t="s">
        <v>35</v>
      </c>
      <c r="AY407" s="136" t="s">
        <v>85</v>
      </c>
    </row>
    <row r="408" spans="2:65" s="135" customFormat="1">
      <c r="B408" s="139"/>
      <c r="D408" s="134" t="s">
        <v>88</v>
      </c>
      <c r="E408" s="136" t="s">
        <v>40</v>
      </c>
      <c r="F408" s="141" t="s">
        <v>654</v>
      </c>
      <c r="H408" s="140">
        <v>18.5</v>
      </c>
      <c r="I408" s="234"/>
      <c r="L408" s="139"/>
      <c r="M408" s="138"/>
      <c r="T408" s="137"/>
      <c r="AT408" s="136" t="s">
        <v>88</v>
      </c>
      <c r="AU408" s="136" t="s">
        <v>26</v>
      </c>
      <c r="AV408" s="135" t="s">
        <v>26</v>
      </c>
      <c r="AW408" s="135" t="s">
        <v>279</v>
      </c>
      <c r="AX408" s="135" t="s">
        <v>35</v>
      </c>
      <c r="AY408" s="136" t="s">
        <v>85</v>
      </c>
    </row>
    <row r="409" spans="2:65" s="135" customFormat="1">
      <c r="B409" s="139"/>
      <c r="D409" s="134" t="s">
        <v>88</v>
      </c>
      <c r="E409" s="136" t="s">
        <v>40</v>
      </c>
      <c r="F409" s="141" t="s">
        <v>655</v>
      </c>
      <c r="H409" s="140">
        <v>32.74</v>
      </c>
      <c r="I409" s="234"/>
      <c r="L409" s="139"/>
      <c r="M409" s="138"/>
      <c r="T409" s="137"/>
      <c r="AT409" s="136" t="s">
        <v>88</v>
      </c>
      <c r="AU409" s="136" t="s">
        <v>26</v>
      </c>
      <c r="AV409" s="135" t="s">
        <v>26</v>
      </c>
      <c r="AW409" s="135" t="s">
        <v>279</v>
      </c>
      <c r="AX409" s="135" t="s">
        <v>35</v>
      </c>
      <c r="AY409" s="136" t="s">
        <v>85</v>
      </c>
    </row>
    <row r="410" spans="2:65" s="135" customFormat="1">
      <c r="B410" s="139"/>
      <c r="D410" s="134" t="s">
        <v>88</v>
      </c>
      <c r="E410" s="136" t="s">
        <v>40</v>
      </c>
      <c r="F410" s="141" t="s">
        <v>656</v>
      </c>
      <c r="H410" s="140">
        <v>16.239999999999998</v>
      </c>
      <c r="I410" s="234"/>
      <c r="L410" s="139"/>
      <c r="M410" s="138"/>
      <c r="T410" s="137"/>
      <c r="AT410" s="136" t="s">
        <v>88</v>
      </c>
      <c r="AU410" s="136" t="s">
        <v>26</v>
      </c>
      <c r="AV410" s="135" t="s">
        <v>26</v>
      </c>
      <c r="AW410" s="135" t="s">
        <v>279</v>
      </c>
      <c r="AX410" s="135" t="s">
        <v>35</v>
      </c>
      <c r="AY410" s="136" t="s">
        <v>85</v>
      </c>
    </row>
    <row r="411" spans="2:65" s="135" customFormat="1">
      <c r="B411" s="139"/>
      <c r="D411" s="134" t="s">
        <v>88</v>
      </c>
      <c r="E411" s="136" t="s">
        <v>40</v>
      </c>
      <c r="F411" s="141" t="s">
        <v>657</v>
      </c>
      <c r="H411" s="140">
        <v>-10.324999999999999</v>
      </c>
      <c r="I411" s="234"/>
      <c r="L411" s="139"/>
      <c r="M411" s="138"/>
      <c r="T411" s="137"/>
      <c r="AT411" s="136" t="s">
        <v>88</v>
      </c>
      <c r="AU411" s="136" t="s">
        <v>26</v>
      </c>
      <c r="AV411" s="135" t="s">
        <v>26</v>
      </c>
      <c r="AW411" s="135" t="s">
        <v>279</v>
      </c>
      <c r="AX411" s="135" t="s">
        <v>35</v>
      </c>
      <c r="AY411" s="136" t="s">
        <v>85</v>
      </c>
    </row>
    <row r="412" spans="2:65" s="199" customFormat="1">
      <c r="B412" s="204"/>
      <c r="D412" s="134" t="s">
        <v>88</v>
      </c>
      <c r="E412" s="200" t="s">
        <v>40</v>
      </c>
      <c r="F412" s="206" t="s">
        <v>280</v>
      </c>
      <c r="H412" s="205">
        <v>111.095</v>
      </c>
      <c r="I412" s="235"/>
      <c r="L412" s="204"/>
      <c r="M412" s="214"/>
      <c r="T412" s="213"/>
      <c r="AT412" s="200" t="s">
        <v>88</v>
      </c>
      <c r="AU412" s="200" t="s">
        <v>26</v>
      </c>
      <c r="AV412" s="199" t="s">
        <v>28</v>
      </c>
      <c r="AW412" s="199" t="s">
        <v>279</v>
      </c>
      <c r="AX412" s="199" t="s">
        <v>25</v>
      </c>
      <c r="AY412" s="200" t="s">
        <v>85</v>
      </c>
    </row>
    <row r="413" spans="2:65" s="195" customFormat="1" ht="24.2" customHeight="1">
      <c r="B413" s="55"/>
      <c r="C413" s="133" t="s">
        <v>173</v>
      </c>
      <c r="D413" s="133" t="s">
        <v>126</v>
      </c>
      <c r="E413" s="132" t="s">
        <v>658</v>
      </c>
      <c r="F413" s="131" t="s">
        <v>659</v>
      </c>
      <c r="G413" s="130" t="s">
        <v>10</v>
      </c>
      <c r="H413" s="129">
        <v>8.7490000000000006</v>
      </c>
      <c r="I413" s="236"/>
      <c r="J413" s="128">
        <f>ROUND(I413*H413,2)</f>
        <v>0</v>
      </c>
      <c r="K413" s="127"/>
      <c r="L413" s="126"/>
      <c r="M413" s="237" t="s">
        <v>40</v>
      </c>
      <c r="N413" s="125" t="s">
        <v>56</v>
      </c>
      <c r="P413" s="123">
        <f>O413*H413</f>
        <v>0</v>
      </c>
      <c r="Q413" s="123">
        <v>1.9199999999999998E-2</v>
      </c>
      <c r="R413" s="123">
        <f>Q413*H413</f>
        <v>0.16798079999999999</v>
      </c>
      <c r="S413" s="123">
        <v>0</v>
      </c>
      <c r="T413" s="122">
        <f>S413*H413</f>
        <v>0</v>
      </c>
      <c r="AR413" s="100" t="s">
        <v>101</v>
      </c>
      <c r="AT413" s="100" t="s">
        <v>126</v>
      </c>
      <c r="AU413" s="100" t="s">
        <v>26</v>
      </c>
      <c r="AY413" s="38" t="s">
        <v>85</v>
      </c>
      <c r="BE413" s="59">
        <f>IF(N413="základná",J413,0)</f>
        <v>0</v>
      </c>
      <c r="BF413" s="59">
        <f>IF(N413="znížená",J413,0)</f>
        <v>0</v>
      </c>
      <c r="BG413" s="59">
        <f>IF(N413="zákl. prenesená",J413,0)</f>
        <v>0</v>
      </c>
      <c r="BH413" s="59">
        <f>IF(N413="zníž. prenesená",J413,0)</f>
        <v>0</v>
      </c>
      <c r="BI413" s="59">
        <f>IF(N413="nulová",J413,0)</f>
        <v>0</v>
      </c>
      <c r="BJ413" s="38" t="s">
        <v>26</v>
      </c>
      <c r="BK413" s="59">
        <f>ROUND(I413*H413,2)</f>
        <v>0</v>
      </c>
      <c r="BL413" s="38" t="s">
        <v>104</v>
      </c>
      <c r="BM413" s="100" t="s">
        <v>660</v>
      </c>
    </row>
    <row r="414" spans="2:65" s="135" customFormat="1">
      <c r="B414" s="139"/>
      <c r="D414" s="134" t="s">
        <v>88</v>
      </c>
      <c r="F414" s="141" t="s">
        <v>661</v>
      </c>
      <c r="H414" s="140">
        <v>8.7490000000000006</v>
      </c>
      <c r="I414" s="234"/>
      <c r="L414" s="139"/>
      <c r="M414" s="138"/>
      <c r="T414" s="137"/>
      <c r="AT414" s="136" t="s">
        <v>88</v>
      </c>
      <c r="AU414" s="136" t="s">
        <v>26</v>
      </c>
      <c r="AV414" s="135" t="s">
        <v>26</v>
      </c>
      <c r="AW414" s="135" t="s">
        <v>38</v>
      </c>
      <c r="AX414" s="135" t="s">
        <v>25</v>
      </c>
      <c r="AY414" s="136" t="s">
        <v>85</v>
      </c>
    </row>
    <row r="415" spans="2:65" s="195" customFormat="1" ht="24.2" customHeight="1">
      <c r="B415" s="55"/>
      <c r="C415" s="109" t="s">
        <v>174</v>
      </c>
      <c r="D415" s="109" t="s">
        <v>87</v>
      </c>
      <c r="E415" s="108" t="s">
        <v>662</v>
      </c>
      <c r="F415" s="107" t="s">
        <v>663</v>
      </c>
      <c r="G415" s="106" t="s">
        <v>10</v>
      </c>
      <c r="H415" s="105">
        <v>164.25</v>
      </c>
      <c r="I415" s="231"/>
      <c r="J415" s="104">
        <f>ROUND(I415*H415,2)</f>
        <v>0</v>
      </c>
      <c r="K415" s="81"/>
      <c r="L415" s="42"/>
      <c r="M415" s="232" t="s">
        <v>40</v>
      </c>
      <c r="N415" s="124" t="s">
        <v>56</v>
      </c>
      <c r="P415" s="123">
        <f>O415*H415</f>
        <v>0</v>
      </c>
      <c r="Q415" s="123">
        <v>3.777E-3</v>
      </c>
      <c r="R415" s="123">
        <f>Q415*H415</f>
        <v>0.62037224999999996</v>
      </c>
      <c r="S415" s="123">
        <v>0</v>
      </c>
      <c r="T415" s="122">
        <f>S415*H415</f>
        <v>0</v>
      </c>
      <c r="AR415" s="100" t="s">
        <v>104</v>
      </c>
      <c r="AT415" s="100" t="s">
        <v>87</v>
      </c>
      <c r="AU415" s="100" t="s">
        <v>26</v>
      </c>
      <c r="AY415" s="38" t="s">
        <v>85</v>
      </c>
      <c r="BE415" s="59">
        <f>IF(N415="základná",J415,0)</f>
        <v>0</v>
      </c>
      <c r="BF415" s="59">
        <f>IF(N415="znížená",J415,0)</f>
        <v>0</v>
      </c>
      <c r="BG415" s="59">
        <f>IF(N415="zákl. prenesená",J415,0)</f>
        <v>0</v>
      </c>
      <c r="BH415" s="59">
        <f>IF(N415="zníž. prenesená",J415,0)</f>
        <v>0</v>
      </c>
      <c r="BI415" s="59">
        <f>IF(N415="nulová",J415,0)</f>
        <v>0</v>
      </c>
      <c r="BJ415" s="38" t="s">
        <v>26</v>
      </c>
      <c r="BK415" s="59">
        <f>ROUND(I415*H415,2)</f>
        <v>0</v>
      </c>
      <c r="BL415" s="38" t="s">
        <v>104</v>
      </c>
      <c r="BM415" s="100" t="s">
        <v>664</v>
      </c>
    </row>
    <row r="416" spans="2:65" s="207" customFormat="1">
      <c r="B416" s="211"/>
      <c r="D416" s="134" t="s">
        <v>88</v>
      </c>
      <c r="E416" s="208" t="s">
        <v>40</v>
      </c>
      <c r="F416" s="212" t="s">
        <v>665</v>
      </c>
      <c r="H416" s="208" t="s">
        <v>40</v>
      </c>
      <c r="I416" s="233"/>
      <c r="L416" s="211"/>
      <c r="M416" s="210"/>
      <c r="T416" s="209"/>
      <c r="AT416" s="208" t="s">
        <v>88</v>
      </c>
      <c r="AU416" s="208" t="s">
        <v>26</v>
      </c>
      <c r="AV416" s="207" t="s">
        <v>25</v>
      </c>
      <c r="AW416" s="207" t="s">
        <v>279</v>
      </c>
      <c r="AX416" s="207" t="s">
        <v>35</v>
      </c>
      <c r="AY416" s="208" t="s">
        <v>85</v>
      </c>
    </row>
    <row r="417" spans="2:65" s="135" customFormat="1" ht="22.5">
      <c r="B417" s="139"/>
      <c r="D417" s="134" t="s">
        <v>88</v>
      </c>
      <c r="E417" s="136" t="s">
        <v>40</v>
      </c>
      <c r="F417" s="141" t="s">
        <v>666</v>
      </c>
      <c r="H417" s="140">
        <v>173.67</v>
      </c>
      <c r="I417" s="234"/>
      <c r="L417" s="139"/>
      <c r="M417" s="138"/>
      <c r="T417" s="137"/>
      <c r="AT417" s="136" t="s">
        <v>88</v>
      </c>
      <c r="AU417" s="136" t="s">
        <v>26</v>
      </c>
      <c r="AV417" s="135" t="s">
        <v>26</v>
      </c>
      <c r="AW417" s="135" t="s">
        <v>279</v>
      </c>
      <c r="AX417" s="135" t="s">
        <v>35</v>
      </c>
      <c r="AY417" s="136" t="s">
        <v>85</v>
      </c>
    </row>
    <row r="418" spans="2:65" s="135" customFormat="1">
      <c r="B418" s="139"/>
      <c r="D418" s="134" t="s">
        <v>88</v>
      </c>
      <c r="E418" s="136" t="s">
        <v>40</v>
      </c>
      <c r="F418" s="141" t="s">
        <v>503</v>
      </c>
      <c r="H418" s="140">
        <v>-9.42</v>
      </c>
      <c r="I418" s="234"/>
      <c r="L418" s="139"/>
      <c r="M418" s="138"/>
      <c r="T418" s="137"/>
      <c r="AT418" s="136" t="s">
        <v>88</v>
      </c>
      <c r="AU418" s="136" t="s">
        <v>26</v>
      </c>
      <c r="AV418" s="135" t="s">
        <v>26</v>
      </c>
      <c r="AW418" s="135" t="s">
        <v>279</v>
      </c>
      <c r="AX418" s="135" t="s">
        <v>35</v>
      </c>
      <c r="AY418" s="136" t="s">
        <v>85</v>
      </c>
    </row>
    <row r="419" spans="2:65" s="199" customFormat="1">
      <c r="B419" s="204"/>
      <c r="D419" s="134" t="s">
        <v>88</v>
      </c>
      <c r="E419" s="200" t="s">
        <v>40</v>
      </c>
      <c r="F419" s="206" t="s">
        <v>280</v>
      </c>
      <c r="H419" s="205">
        <v>164.25</v>
      </c>
      <c r="I419" s="235"/>
      <c r="L419" s="204"/>
      <c r="M419" s="214"/>
      <c r="T419" s="213"/>
      <c r="AT419" s="200" t="s">
        <v>88</v>
      </c>
      <c r="AU419" s="200" t="s">
        <v>26</v>
      </c>
      <c r="AV419" s="199" t="s">
        <v>28</v>
      </c>
      <c r="AW419" s="199" t="s">
        <v>279</v>
      </c>
      <c r="AX419" s="199" t="s">
        <v>25</v>
      </c>
      <c r="AY419" s="200" t="s">
        <v>85</v>
      </c>
    </row>
    <row r="420" spans="2:65" s="195" customFormat="1" ht="24.2" customHeight="1">
      <c r="B420" s="55"/>
      <c r="C420" s="133" t="s">
        <v>175</v>
      </c>
      <c r="D420" s="133" t="s">
        <v>126</v>
      </c>
      <c r="E420" s="132" t="s">
        <v>658</v>
      </c>
      <c r="F420" s="131" t="s">
        <v>659</v>
      </c>
      <c r="G420" s="130" t="s">
        <v>10</v>
      </c>
      <c r="H420" s="129">
        <v>170.82</v>
      </c>
      <c r="I420" s="236"/>
      <c r="J420" s="128">
        <f>ROUND(I420*H420,2)</f>
        <v>0</v>
      </c>
      <c r="K420" s="127"/>
      <c r="L420" s="126"/>
      <c r="M420" s="237" t="s">
        <v>40</v>
      </c>
      <c r="N420" s="125" t="s">
        <v>56</v>
      </c>
      <c r="P420" s="123">
        <f>O420*H420</f>
        <v>0</v>
      </c>
      <c r="Q420" s="123">
        <v>1.9199999999999998E-2</v>
      </c>
      <c r="R420" s="123">
        <f>Q420*H420</f>
        <v>3.2797439999999995</v>
      </c>
      <c r="S420" s="123">
        <v>0</v>
      </c>
      <c r="T420" s="122">
        <f>S420*H420</f>
        <v>0</v>
      </c>
      <c r="AR420" s="100" t="s">
        <v>101</v>
      </c>
      <c r="AT420" s="100" t="s">
        <v>126</v>
      </c>
      <c r="AU420" s="100" t="s">
        <v>26</v>
      </c>
      <c r="AY420" s="38" t="s">
        <v>85</v>
      </c>
      <c r="BE420" s="59">
        <f>IF(N420="základná",J420,0)</f>
        <v>0</v>
      </c>
      <c r="BF420" s="59">
        <f>IF(N420="znížená",J420,0)</f>
        <v>0</v>
      </c>
      <c r="BG420" s="59">
        <f>IF(N420="zákl. prenesená",J420,0)</f>
        <v>0</v>
      </c>
      <c r="BH420" s="59">
        <f>IF(N420="zníž. prenesená",J420,0)</f>
        <v>0</v>
      </c>
      <c r="BI420" s="59">
        <f>IF(N420="nulová",J420,0)</f>
        <v>0</v>
      </c>
      <c r="BJ420" s="38" t="s">
        <v>26</v>
      </c>
      <c r="BK420" s="59">
        <f>ROUND(I420*H420,2)</f>
        <v>0</v>
      </c>
      <c r="BL420" s="38" t="s">
        <v>104</v>
      </c>
      <c r="BM420" s="100" t="s">
        <v>667</v>
      </c>
    </row>
    <row r="421" spans="2:65" s="135" customFormat="1">
      <c r="B421" s="139"/>
      <c r="D421" s="134" t="s">
        <v>88</v>
      </c>
      <c r="F421" s="141" t="s">
        <v>668</v>
      </c>
      <c r="H421" s="140">
        <v>170.82</v>
      </c>
      <c r="I421" s="234"/>
      <c r="L421" s="139"/>
      <c r="M421" s="138"/>
      <c r="T421" s="137"/>
      <c r="AT421" s="136" t="s">
        <v>88</v>
      </c>
      <c r="AU421" s="136" t="s">
        <v>26</v>
      </c>
      <c r="AV421" s="135" t="s">
        <v>26</v>
      </c>
      <c r="AW421" s="135" t="s">
        <v>38</v>
      </c>
      <c r="AX421" s="135" t="s">
        <v>25</v>
      </c>
      <c r="AY421" s="136" t="s">
        <v>85</v>
      </c>
    </row>
    <row r="422" spans="2:65" s="195" customFormat="1" ht="24.2" customHeight="1">
      <c r="B422" s="55"/>
      <c r="C422" s="109" t="s">
        <v>176</v>
      </c>
      <c r="D422" s="109" t="s">
        <v>87</v>
      </c>
      <c r="E422" s="108" t="s">
        <v>326</v>
      </c>
      <c r="F422" s="107" t="s">
        <v>327</v>
      </c>
      <c r="G422" s="106" t="s">
        <v>6</v>
      </c>
      <c r="H422" s="238"/>
      <c r="I422" s="231"/>
      <c r="J422" s="104">
        <f>ROUND(I422*H422,2)</f>
        <v>0</v>
      </c>
      <c r="K422" s="81"/>
      <c r="L422" s="42"/>
      <c r="M422" s="232" t="s">
        <v>40</v>
      </c>
      <c r="N422" s="124" t="s">
        <v>56</v>
      </c>
      <c r="P422" s="123">
        <f>O422*H422</f>
        <v>0</v>
      </c>
      <c r="Q422" s="123">
        <v>0</v>
      </c>
      <c r="R422" s="123">
        <f>Q422*H422</f>
        <v>0</v>
      </c>
      <c r="S422" s="123">
        <v>0</v>
      </c>
      <c r="T422" s="122">
        <f>S422*H422</f>
        <v>0</v>
      </c>
      <c r="AR422" s="100" t="s">
        <v>104</v>
      </c>
      <c r="AT422" s="100" t="s">
        <v>87</v>
      </c>
      <c r="AU422" s="100" t="s">
        <v>26</v>
      </c>
      <c r="AY422" s="38" t="s">
        <v>85</v>
      </c>
      <c r="BE422" s="59">
        <f>IF(N422="základná",J422,0)</f>
        <v>0</v>
      </c>
      <c r="BF422" s="59">
        <f>IF(N422="znížená",J422,0)</f>
        <v>0</v>
      </c>
      <c r="BG422" s="59">
        <f>IF(N422="zákl. prenesená",J422,0)</f>
        <v>0</v>
      </c>
      <c r="BH422" s="59">
        <f>IF(N422="zníž. prenesená",J422,0)</f>
        <v>0</v>
      </c>
      <c r="BI422" s="59">
        <f>IF(N422="nulová",J422,0)</f>
        <v>0</v>
      </c>
      <c r="BJ422" s="38" t="s">
        <v>26</v>
      </c>
      <c r="BK422" s="59">
        <f>ROUND(I422*H422,2)</f>
        <v>0</v>
      </c>
      <c r="BL422" s="38" t="s">
        <v>104</v>
      </c>
      <c r="BM422" s="100" t="s">
        <v>669</v>
      </c>
    </row>
    <row r="423" spans="2:65" s="110" customFormat="1" ht="22.9" customHeight="1">
      <c r="B423" s="117"/>
      <c r="D423" s="112" t="s">
        <v>7</v>
      </c>
      <c r="E423" s="119" t="s">
        <v>670</v>
      </c>
      <c r="F423" s="119" t="s">
        <v>671</v>
      </c>
      <c r="I423" s="230"/>
      <c r="J423" s="118">
        <f>BK423</f>
        <v>0</v>
      </c>
      <c r="L423" s="117"/>
      <c r="M423" s="116"/>
      <c r="P423" s="115">
        <f>SUM(P424:P430)</f>
        <v>0</v>
      </c>
      <c r="R423" s="115">
        <f>SUM(R424:R430)</f>
        <v>1.2160686999999999</v>
      </c>
      <c r="T423" s="114">
        <f>SUM(T424:T430)</f>
        <v>0</v>
      </c>
      <c r="AR423" s="112" t="s">
        <v>26</v>
      </c>
      <c r="AT423" s="113" t="s">
        <v>7</v>
      </c>
      <c r="AU423" s="113" t="s">
        <v>25</v>
      </c>
      <c r="AY423" s="112" t="s">
        <v>85</v>
      </c>
      <c r="BK423" s="111">
        <f>SUM(BK424:BK430)</f>
        <v>0</v>
      </c>
    </row>
    <row r="424" spans="2:65" s="195" customFormat="1" ht="24.2" customHeight="1">
      <c r="B424" s="55"/>
      <c r="C424" s="109" t="s">
        <v>177</v>
      </c>
      <c r="D424" s="109" t="s">
        <v>87</v>
      </c>
      <c r="E424" s="108" t="s">
        <v>672</v>
      </c>
      <c r="F424" s="107" t="s">
        <v>673</v>
      </c>
      <c r="G424" s="106" t="s">
        <v>10</v>
      </c>
      <c r="H424" s="105">
        <v>227.43</v>
      </c>
      <c r="I424" s="231"/>
      <c r="J424" s="104">
        <f>ROUND(I424*H424,2)</f>
        <v>0</v>
      </c>
      <c r="K424" s="81"/>
      <c r="L424" s="42"/>
      <c r="M424" s="232" t="s">
        <v>40</v>
      </c>
      <c r="N424" s="124" t="s">
        <v>56</v>
      </c>
      <c r="P424" s="123">
        <f>O424*H424</f>
        <v>0</v>
      </c>
      <c r="Q424" s="123">
        <v>2.9999999999999997E-4</v>
      </c>
      <c r="R424" s="123">
        <f>Q424*H424</f>
        <v>6.8228999999999998E-2</v>
      </c>
      <c r="S424" s="123">
        <v>0</v>
      </c>
      <c r="T424" s="122">
        <f>S424*H424</f>
        <v>0</v>
      </c>
      <c r="AR424" s="100" t="s">
        <v>104</v>
      </c>
      <c r="AT424" s="100" t="s">
        <v>87</v>
      </c>
      <c r="AU424" s="100" t="s">
        <v>26</v>
      </c>
      <c r="AY424" s="38" t="s">
        <v>85</v>
      </c>
      <c r="BE424" s="59">
        <f>IF(N424="základná",J424,0)</f>
        <v>0</v>
      </c>
      <c r="BF424" s="59">
        <f>IF(N424="znížená",J424,0)</f>
        <v>0</v>
      </c>
      <c r="BG424" s="59">
        <f>IF(N424="zákl. prenesená",J424,0)</f>
        <v>0</v>
      </c>
      <c r="BH424" s="59">
        <f>IF(N424="zníž. prenesená",J424,0)</f>
        <v>0</v>
      </c>
      <c r="BI424" s="59">
        <f>IF(N424="nulová",J424,0)</f>
        <v>0</v>
      </c>
      <c r="BJ424" s="38" t="s">
        <v>26</v>
      </c>
      <c r="BK424" s="59">
        <f>ROUND(I424*H424,2)</f>
        <v>0</v>
      </c>
      <c r="BL424" s="38" t="s">
        <v>104</v>
      </c>
      <c r="BM424" s="100" t="s">
        <v>674</v>
      </c>
    </row>
    <row r="425" spans="2:65" s="207" customFormat="1">
      <c r="B425" s="211"/>
      <c r="D425" s="134" t="s">
        <v>88</v>
      </c>
      <c r="E425" s="208" t="s">
        <v>40</v>
      </c>
      <c r="F425" s="212" t="s">
        <v>675</v>
      </c>
      <c r="H425" s="208" t="s">
        <v>40</v>
      </c>
      <c r="I425" s="233"/>
      <c r="L425" s="211"/>
      <c r="M425" s="210"/>
      <c r="T425" s="209"/>
      <c r="AT425" s="208" t="s">
        <v>88</v>
      </c>
      <c r="AU425" s="208" t="s">
        <v>26</v>
      </c>
      <c r="AV425" s="207" t="s">
        <v>25</v>
      </c>
      <c r="AW425" s="207" t="s">
        <v>279</v>
      </c>
      <c r="AX425" s="207" t="s">
        <v>35</v>
      </c>
      <c r="AY425" s="208" t="s">
        <v>85</v>
      </c>
    </row>
    <row r="426" spans="2:65" s="135" customFormat="1">
      <c r="B426" s="139"/>
      <c r="D426" s="134" t="s">
        <v>88</v>
      </c>
      <c r="E426" s="136" t="s">
        <v>40</v>
      </c>
      <c r="F426" s="141" t="s">
        <v>676</v>
      </c>
      <c r="H426" s="140">
        <v>227.43</v>
      </c>
      <c r="I426" s="234"/>
      <c r="L426" s="139"/>
      <c r="M426" s="138"/>
      <c r="T426" s="137"/>
      <c r="AT426" s="136" t="s">
        <v>88</v>
      </c>
      <c r="AU426" s="136" t="s">
        <v>26</v>
      </c>
      <c r="AV426" s="135" t="s">
        <v>26</v>
      </c>
      <c r="AW426" s="135" t="s">
        <v>279</v>
      </c>
      <c r="AX426" s="135" t="s">
        <v>35</v>
      </c>
      <c r="AY426" s="136" t="s">
        <v>85</v>
      </c>
    </row>
    <row r="427" spans="2:65" s="199" customFormat="1">
      <c r="B427" s="204"/>
      <c r="D427" s="134" t="s">
        <v>88</v>
      </c>
      <c r="E427" s="200" t="s">
        <v>40</v>
      </c>
      <c r="F427" s="206" t="s">
        <v>280</v>
      </c>
      <c r="H427" s="205">
        <v>227.43</v>
      </c>
      <c r="I427" s="235"/>
      <c r="L427" s="204"/>
      <c r="M427" s="214"/>
      <c r="T427" s="213"/>
      <c r="AT427" s="200" t="s">
        <v>88</v>
      </c>
      <c r="AU427" s="200" t="s">
        <v>26</v>
      </c>
      <c r="AV427" s="199" t="s">
        <v>28</v>
      </c>
      <c r="AW427" s="199" t="s">
        <v>279</v>
      </c>
      <c r="AX427" s="199" t="s">
        <v>25</v>
      </c>
      <c r="AY427" s="200" t="s">
        <v>85</v>
      </c>
    </row>
    <row r="428" spans="2:65" s="195" customFormat="1" ht="24.2" customHeight="1">
      <c r="B428" s="55"/>
      <c r="C428" s="133" t="s">
        <v>178</v>
      </c>
      <c r="D428" s="133" t="s">
        <v>126</v>
      </c>
      <c r="E428" s="132" t="s">
        <v>677</v>
      </c>
      <c r="F428" s="131" t="s">
        <v>678</v>
      </c>
      <c r="G428" s="130" t="s">
        <v>10</v>
      </c>
      <c r="H428" s="129">
        <v>234.25299999999999</v>
      </c>
      <c r="I428" s="236"/>
      <c r="J428" s="128">
        <f>ROUND(I428*H428,2)</f>
        <v>0</v>
      </c>
      <c r="K428" s="127"/>
      <c r="L428" s="126"/>
      <c r="M428" s="237" t="s">
        <v>40</v>
      </c>
      <c r="N428" s="125" t="s">
        <v>56</v>
      </c>
      <c r="P428" s="123">
        <f>O428*H428</f>
        <v>0</v>
      </c>
      <c r="Q428" s="123">
        <v>4.8999999999999998E-3</v>
      </c>
      <c r="R428" s="123">
        <f>Q428*H428</f>
        <v>1.1478396999999998</v>
      </c>
      <c r="S428" s="123">
        <v>0</v>
      </c>
      <c r="T428" s="122">
        <f>S428*H428</f>
        <v>0</v>
      </c>
      <c r="AR428" s="100" t="s">
        <v>101</v>
      </c>
      <c r="AT428" s="100" t="s">
        <v>126</v>
      </c>
      <c r="AU428" s="100" t="s">
        <v>26</v>
      </c>
      <c r="AY428" s="38" t="s">
        <v>85</v>
      </c>
      <c r="BE428" s="59">
        <f>IF(N428="základná",J428,0)</f>
        <v>0</v>
      </c>
      <c r="BF428" s="59">
        <f>IF(N428="znížená",J428,0)</f>
        <v>0</v>
      </c>
      <c r="BG428" s="59">
        <f>IF(N428="zákl. prenesená",J428,0)</f>
        <v>0</v>
      </c>
      <c r="BH428" s="59">
        <f>IF(N428="zníž. prenesená",J428,0)</f>
        <v>0</v>
      </c>
      <c r="BI428" s="59">
        <f>IF(N428="nulová",J428,0)</f>
        <v>0</v>
      </c>
      <c r="BJ428" s="38" t="s">
        <v>26</v>
      </c>
      <c r="BK428" s="59">
        <f>ROUND(I428*H428,2)</f>
        <v>0</v>
      </c>
      <c r="BL428" s="38" t="s">
        <v>104</v>
      </c>
      <c r="BM428" s="100" t="s">
        <v>679</v>
      </c>
    </row>
    <row r="429" spans="2:65" s="135" customFormat="1">
      <c r="B429" s="139"/>
      <c r="D429" s="134" t="s">
        <v>88</v>
      </c>
      <c r="F429" s="141" t="s">
        <v>680</v>
      </c>
      <c r="H429" s="140">
        <v>234.25299999999999</v>
      </c>
      <c r="I429" s="234"/>
      <c r="L429" s="139"/>
      <c r="M429" s="138"/>
      <c r="T429" s="137"/>
      <c r="AT429" s="136" t="s">
        <v>88</v>
      </c>
      <c r="AU429" s="136" t="s">
        <v>26</v>
      </c>
      <c r="AV429" s="135" t="s">
        <v>26</v>
      </c>
      <c r="AW429" s="135" t="s">
        <v>38</v>
      </c>
      <c r="AX429" s="135" t="s">
        <v>25</v>
      </c>
      <c r="AY429" s="136" t="s">
        <v>85</v>
      </c>
    </row>
    <row r="430" spans="2:65" s="195" customFormat="1" ht="24.2" customHeight="1">
      <c r="B430" s="55"/>
      <c r="C430" s="109" t="s">
        <v>179</v>
      </c>
      <c r="D430" s="109" t="s">
        <v>87</v>
      </c>
      <c r="E430" s="108" t="s">
        <v>681</v>
      </c>
      <c r="F430" s="107" t="s">
        <v>682</v>
      </c>
      <c r="G430" s="106" t="s">
        <v>6</v>
      </c>
      <c r="H430" s="238"/>
      <c r="I430" s="231"/>
      <c r="J430" s="104">
        <f>ROUND(I430*H430,2)</f>
        <v>0</v>
      </c>
      <c r="K430" s="81"/>
      <c r="L430" s="42"/>
      <c r="M430" s="232" t="s">
        <v>40</v>
      </c>
      <c r="N430" s="124" t="s">
        <v>56</v>
      </c>
      <c r="P430" s="123">
        <f>O430*H430</f>
        <v>0</v>
      </c>
      <c r="Q430" s="123">
        <v>0</v>
      </c>
      <c r="R430" s="123">
        <f>Q430*H430</f>
        <v>0</v>
      </c>
      <c r="S430" s="123">
        <v>0</v>
      </c>
      <c r="T430" s="122">
        <f>S430*H430</f>
        <v>0</v>
      </c>
      <c r="AR430" s="100" t="s">
        <v>104</v>
      </c>
      <c r="AT430" s="100" t="s">
        <v>87</v>
      </c>
      <c r="AU430" s="100" t="s">
        <v>26</v>
      </c>
      <c r="AY430" s="38" t="s">
        <v>85</v>
      </c>
      <c r="BE430" s="59">
        <f>IF(N430="základná",J430,0)</f>
        <v>0</v>
      </c>
      <c r="BF430" s="59">
        <f>IF(N430="znížená",J430,0)</f>
        <v>0</v>
      </c>
      <c r="BG430" s="59">
        <f>IF(N430="zákl. prenesená",J430,0)</f>
        <v>0</v>
      </c>
      <c r="BH430" s="59">
        <f>IF(N430="zníž. prenesená",J430,0)</f>
        <v>0</v>
      </c>
      <c r="BI430" s="59">
        <f>IF(N430="nulová",J430,0)</f>
        <v>0</v>
      </c>
      <c r="BJ430" s="38" t="s">
        <v>26</v>
      </c>
      <c r="BK430" s="59">
        <f>ROUND(I430*H430,2)</f>
        <v>0</v>
      </c>
      <c r="BL430" s="38" t="s">
        <v>104</v>
      </c>
      <c r="BM430" s="100" t="s">
        <v>683</v>
      </c>
    </row>
    <row r="431" spans="2:65" s="110" customFormat="1" ht="22.9" customHeight="1">
      <c r="B431" s="117"/>
      <c r="D431" s="112" t="s">
        <v>7</v>
      </c>
      <c r="E431" s="119" t="s">
        <v>328</v>
      </c>
      <c r="F431" s="119" t="s">
        <v>329</v>
      </c>
      <c r="I431" s="230"/>
      <c r="J431" s="118">
        <f>BK431</f>
        <v>0</v>
      </c>
      <c r="L431" s="117"/>
      <c r="M431" s="116"/>
      <c r="P431" s="115">
        <f>SUM(P432:P449)</f>
        <v>0</v>
      </c>
      <c r="R431" s="115">
        <f>SUM(R432:R449)</f>
        <v>3.0885425809999996</v>
      </c>
      <c r="T431" s="114">
        <f>SUM(T432:T449)</f>
        <v>0</v>
      </c>
      <c r="AR431" s="112" t="s">
        <v>26</v>
      </c>
      <c r="AT431" s="113" t="s">
        <v>7</v>
      </c>
      <c r="AU431" s="113" t="s">
        <v>25</v>
      </c>
      <c r="AY431" s="112" t="s">
        <v>85</v>
      </c>
      <c r="BK431" s="111">
        <f>SUM(BK432:BK449)</f>
        <v>0</v>
      </c>
    </row>
    <row r="432" spans="2:65" s="195" customFormat="1" ht="33" customHeight="1">
      <c r="B432" s="55"/>
      <c r="C432" s="109" t="s">
        <v>180</v>
      </c>
      <c r="D432" s="109" t="s">
        <v>87</v>
      </c>
      <c r="E432" s="108" t="s">
        <v>330</v>
      </c>
      <c r="F432" s="107" t="s">
        <v>331</v>
      </c>
      <c r="G432" s="106" t="s">
        <v>10</v>
      </c>
      <c r="H432" s="105">
        <v>134.65299999999999</v>
      </c>
      <c r="I432" s="231"/>
      <c r="J432" s="104">
        <f>ROUND(I432*H432,2)</f>
        <v>0</v>
      </c>
      <c r="K432" s="81"/>
      <c r="L432" s="42"/>
      <c r="M432" s="232" t="s">
        <v>40</v>
      </c>
      <c r="N432" s="124" t="s">
        <v>56</v>
      </c>
      <c r="P432" s="123">
        <f>O432*H432</f>
        <v>0</v>
      </c>
      <c r="Q432" s="123">
        <v>2.777E-3</v>
      </c>
      <c r="R432" s="123">
        <f>Q432*H432</f>
        <v>0.37393138099999995</v>
      </c>
      <c r="S432" s="123">
        <v>0</v>
      </c>
      <c r="T432" s="122">
        <f>S432*H432</f>
        <v>0</v>
      </c>
      <c r="AR432" s="100" t="s">
        <v>104</v>
      </c>
      <c r="AT432" s="100" t="s">
        <v>87</v>
      </c>
      <c r="AU432" s="100" t="s">
        <v>26</v>
      </c>
      <c r="AY432" s="38" t="s">
        <v>85</v>
      </c>
      <c r="BE432" s="59">
        <f>IF(N432="základná",J432,0)</f>
        <v>0</v>
      </c>
      <c r="BF432" s="59">
        <f>IF(N432="znížená",J432,0)</f>
        <v>0</v>
      </c>
      <c r="BG432" s="59">
        <f>IF(N432="zákl. prenesená",J432,0)</f>
        <v>0</v>
      </c>
      <c r="BH432" s="59">
        <f>IF(N432="zníž. prenesená",J432,0)</f>
        <v>0</v>
      </c>
      <c r="BI432" s="59">
        <f>IF(N432="nulová",J432,0)</f>
        <v>0</v>
      </c>
      <c r="BJ432" s="38" t="s">
        <v>26</v>
      </c>
      <c r="BK432" s="59">
        <f>ROUND(I432*H432,2)</f>
        <v>0</v>
      </c>
      <c r="BL432" s="38" t="s">
        <v>104</v>
      </c>
      <c r="BM432" s="100" t="s">
        <v>684</v>
      </c>
    </row>
    <row r="433" spans="2:65" s="207" customFormat="1">
      <c r="B433" s="211"/>
      <c r="D433" s="134" t="s">
        <v>88</v>
      </c>
      <c r="E433" s="208" t="s">
        <v>40</v>
      </c>
      <c r="F433" s="212" t="s">
        <v>685</v>
      </c>
      <c r="H433" s="208" t="s">
        <v>40</v>
      </c>
      <c r="I433" s="233"/>
      <c r="L433" s="211"/>
      <c r="M433" s="210"/>
      <c r="T433" s="209"/>
      <c r="AT433" s="208" t="s">
        <v>88</v>
      </c>
      <c r="AU433" s="208" t="s">
        <v>26</v>
      </c>
      <c r="AV433" s="207" t="s">
        <v>25</v>
      </c>
      <c r="AW433" s="207" t="s">
        <v>279</v>
      </c>
      <c r="AX433" s="207" t="s">
        <v>35</v>
      </c>
      <c r="AY433" s="208" t="s">
        <v>85</v>
      </c>
    </row>
    <row r="434" spans="2:65" s="135" customFormat="1">
      <c r="B434" s="139"/>
      <c r="D434" s="134" t="s">
        <v>88</v>
      </c>
      <c r="E434" s="136" t="s">
        <v>40</v>
      </c>
      <c r="F434" s="141" t="s">
        <v>686</v>
      </c>
      <c r="H434" s="140">
        <v>7.34</v>
      </c>
      <c r="I434" s="234"/>
      <c r="L434" s="139"/>
      <c r="M434" s="138"/>
      <c r="T434" s="137"/>
      <c r="AT434" s="136" t="s">
        <v>88</v>
      </c>
      <c r="AU434" s="136" t="s">
        <v>26</v>
      </c>
      <c r="AV434" s="135" t="s">
        <v>26</v>
      </c>
      <c r="AW434" s="135" t="s">
        <v>279</v>
      </c>
      <c r="AX434" s="135" t="s">
        <v>35</v>
      </c>
      <c r="AY434" s="136" t="s">
        <v>85</v>
      </c>
    </row>
    <row r="435" spans="2:65" s="135" customFormat="1">
      <c r="B435" s="139"/>
      <c r="D435" s="134" t="s">
        <v>88</v>
      </c>
      <c r="E435" s="136" t="s">
        <v>40</v>
      </c>
      <c r="F435" s="141" t="s">
        <v>686</v>
      </c>
      <c r="H435" s="140">
        <v>7.34</v>
      </c>
      <c r="I435" s="234"/>
      <c r="L435" s="139"/>
      <c r="M435" s="138"/>
      <c r="T435" s="137"/>
      <c r="AT435" s="136" t="s">
        <v>88</v>
      </c>
      <c r="AU435" s="136" t="s">
        <v>26</v>
      </c>
      <c r="AV435" s="135" t="s">
        <v>26</v>
      </c>
      <c r="AW435" s="135" t="s">
        <v>279</v>
      </c>
      <c r="AX435" s="135" t="s">
        <v>35</v>
      </c>
      <c r="AY435" s="136" t="s">
        <v>85</v>
      </c>
    </row>
    <row r="436" spans="2:65" s="135" customFormat="1">
      <c r="B436" s="139"/>
      <c r="D436" s="134" t="s">
        <v>88</v>
      </c>
      <c r="E436" s="136" t="s">
        <v>40</v>
      </c>
      <c r="F436" s="141" t="s">
        <v>687</v>
      </c>
      <c r="H436" s="140">
        <v>14.6</v>
      </c>
      <c r="I436" s="234"/>
      <c r="L436" s="139"/>
      <c r="M436" s="138"/>
      <c r="T436" s="137"/>
      <c r="AT436" s="136" t="s">
        <v>88</v>
      </c>
      <c r="AU436" s="136" t="s">
        <v>26</v>
      </c>
      <c r="AV436" s="135" t="s">
        <v>26</v>
      </c>
      <c r="AW436" s="135" t="s">
        <v>279</v>
      </c>
      <c r="AX436" s="135" t="s">
        <v>35</v>
      </c>
      <c r="AY436" s="136" t="s">
        <v>85</v>
      </c>
    </row>
    <row r="437" spans="2:65" s="135" customFormat="1">
      <c r="B437" s="139"/>
      <c r="D437" s="134" t="s">
        <v>88</v>
      </c>
      <c r="E437" s="136" t="s">
        <v>40</v>
      </c>
      <c r="F437" s="141" t="s">
        <v>688</v>
      </c>
      <c r="H437" s="140">
        <v>57.12</v>
      </c>
      <c r="I437" s="234"/>
      <c r="L437" s="139"/>
      <c r="M437" s="138"/>
      <c r="T437" s="137"/>
      <c r="AT437" s="136" t="s">
        <v>88</v>
      </c>
      <c r="AU437" s="136" t="s">
        <v>26</v>
      </c>
      <c r="AV437" s="135" t="s">
        <v>26</v>
      </c>
      <c r="AW437" s="135" t="s">
        <v>279</v>
      </c>
      <c r="AX437" s="135" t="s">
        <v>35</v>
      </c>
      <c r="AY437" s="136" t="s">
        <v>85</v>
      </c>
    </row>
    <row r="438" spans="2:65" s="135" customFormat="1">
      <c r="B438" s="139"/>
      <c r="D438" s="134" t="s">
        <v>88</v>
      </c>
      <c r="E438" s="136" t="s">
        <v>40</v>
      </c>
      <c r="F438" s="141" t="s">
        <v>689</v>
      </c>
      <c r="H438" s="140">
        <v>49.433</v>
      </c>
      <c r="I438" s="234"/>
      <c r="L438" s="139"/>
      <c r="M438" s="138"/>
      <c r="T438" s="137"/>
      <c r="AT438" s="136" t="s">
        <v>88</v>
      </c>
      <c r="AU438" s="136" t="s">
        <v>26</v>
      </c>
      <c r="AV438" s="135" t="s">
        <v>26</v>
      </c>
      <c r="AW438" s="135" t="s">
        <v>279</v>
      </c>
      <c r="AX438" s="135" t="s">
        <v>35</v>
      </c>
      <c r="AY438" s="136" t="s">
        <v>85</v>
      </c>
    </row>
    <row r="439" spans="2:65" s="207" customFormat="1">
      <c r="B439" s="211"/>
      <c r="D439" s="134" t="s">
        <v>88</v>
      </c>
      <c r="E439" s="208" t="s">
        <v>40</v>
      </c>
      <c r="F439" s="212" t="s">
        <v>690</v>
      </c>
      <c r="H439" s="208" t="s">
        <v>40</v>
      </c>
      <c r="I439" s="233"/>
      <c r="L439" s="211"/>
      <c r="M439" s="210"/>
      <c r="T439" s="209"/>
      <c r="AT439" s="208" t="s">
        <v>88</v>
      </c>
      <c r="AU439" s="208" t="s">
        <v>26</v>
      </c>
      <c r="AV439" s="207" t="s">
        <v>25</v>
      </c>
      <c r="AW439" s="207" t="s">
        <v>279</v>
      </c>
      <c r="AX439" s="207" t="s">
        <v>35</v>
      </c>
      <c r="AY439" s="208" t="s">
        <v>85</v>
      </c>
    </row>
    <row r="440" spans="2:65" s="135" customFormat="1">
      <c r="B440" s="139"/>
      <c r="D440" s="134" t="s">
        <v>88</v>
      </c>
      <c r="E440" s="136" t="s">
        <v>40</v>
      </c>
      <c r="F440" s="141" t="s">
        <v>691</v>
      </c>
      <c r="H440" s="140">
        <v>2.1</v>
      </c>
      <c r="I440" s="234"/>
      <c r="L440" s="139"/>
      <c r="M440" s="138"/>
      <c r="T440" s="137"/>
      <c r="AT440" s="136" t="s">
        <v>88</v>
      </c>
      <c r="AU440" s="136" t="s">
        <v>26</v>
      </c>
      <c r="AV440" s="135" t="s">
        <v>26</v>
      </c>
      <c r="AW440" s="135" t="s">
        <v>279</v>
      </c>
      <c r="AX440" s="135" t="s">
        <v>35</v>
      </c>
      <c r="AY440" s="136" t="s">
        <v>85</v>
      </c>
    </row>
    <row r="441" spans="2:65" s="135" customFormat="1">
      <c r="B441" s="139"/>
      <c r="D441" s="134" t="s">
        <v>88</v>
      </c>
      <c r="E441" s="136" t="s">
        <v>40</v>
      </c>
      <c r="F441" s="141" t="s">
        <v>692</v>
      </c>
      <c r="H441" s="140">
        <v>1.8</v>
      </c>
      <c r="I441" s="234"/>
      <c r="L441" s="139"/>
      <c r="M441" s="138"/>
      <c r="T441" s="137"/>
      <c r="AT441" s="136" t="s">
        <v>88</v>
      </c>
      <c r="AU441" s="136" t="s">
        <v>26</v>
      </c>
      <c r="AV441" s="135" t="s">
        <v>26</v>
      </c>
      <c r="AW441" s="135" t="s">
        <v>279</v>
      </c>
      <c r="AX441" s="135" t="s">
        <v>35</v>
      </c>
      <c r="AY441" s="136" t="s">
        <v>85</v>
      </c>
    </row>
    <row r="442" spans="2:65" s="135" customFormat="1">
      <c r="B442" s="139"/>
      <c r="D442" s="134" t="s">
        <v>88</v>
      </c>
      <c r="E442" s="136" t="s">
        <v>40</v>
      </c>
      <c r="F442" s="141" t="s">
        <v>693</v>
      </c>
      <c r="H442" s="140">
        <v>1.56</v>
      </c>
      <c r="I442" s="234"/>
      <c r="L442" s="139"/>
      <c r="M442" s="138"/>
      <c r="T442" s="137"/>
      <c r="AT442" s="136" t="s">
        <v>88</v>
      </c>
      <c r="AU442" s="136" t="s">
        <v>26</v>
      </c>
      <c r="AV442" s="135" t="s">
        <v>26</v>
      </c>
      <c r="AW442" s="135" t="s">
        <v>279</v>
      </c>
      <c r="AX442" s="135" t="s">
        <v>35</v>
      </c>
      <c r="AY442" s="136" t="s">
        <v>85</v>
      </c>
    </row>
    <row r="443" spans="2:65" s="135" customFormat="1">
      <c r="B443" s="139"/>
      <c r="D443" s="134" t="s">
        <v>88</v>
      </c>
      <c r="E443" s="136" t="s">
        <v>40</v>
      </c>
      <c r="F443" s="141" t="s">
        <v>694</v>
      </c>
      <c r="H443" s="140">
        <v>1.8</v>
      </c>
      <c r="I443" s="234"/>
      <c r="L443" s="139"/>
      <c r="M443" s="138"/>
      <c r="T443" s="137"/>
      <c r="AT443" s="136" t="s">
        <v>88</v>
      </c>
      <c r="AU443" s="136" t="s">
        <v>26</v>
      </c>
      <c r="AV443" s="135" t="s">
        <v>26</v>
      </c>
      <c r="AW443" s="135" t="s">
        <v>279</v>
      </c>
      <c r="AX443" s="135" t="s">
        <v>35</v>
      </c>
      <c r="AY443" s="136" t="s">
        <v>85</v>
      </c>
    </row>
    <row r="444" spans="2:65" s="135" customFormat="1">
      <c r="B444" s="139"/>
      <c r="D444" s="134" t="s">
        <v>88</v>
      </c>
      <c r="E444" s="136" t="s">
        <v>40</v>
      </c>
      <c r="F444" s="141" t="s">
        <v>693</v>
      </c>
      <c r="H444" s="140">
        <v>1.56</v>
      </c>
      <c r="I444" s="234"/>
      <c r="L444" s="139"/>
      <c r="M444" s="138"/>
      <c r="T444" s="137"/>
      <c r="AT444" s="136" t="s">
        <v>88</v>
      </c>
      <c r="AU444" s="136" t="s">
        <v>26</v>
      </c>
      <c r="AV444" s="135" t="s">
        <v>26</v>
      </c>
      <c r="AW444" s="135" t="s">
        <v>279</v>
      </c>
      <c r="AX444" s="135" t="s">
        <v>35</v>
      </c>
      <c r="AY444" s="136" t="s">
        <v>85</v>
      </c>
    </row>
    <row r="445" spans="2:65" s="135" customFormat="1">
      <c r="B445" s="139"/>
      <c r="D445" s="134" t="s">
        <v>88</v>
      </c>
      <c r="E445" s="136" t="s">
        <v>40</v>
      </c>
      <c r="F445" s="141" t="s">
        <v>695</v>
      </c>
      <c r="H445" s="140">
        <v>-10</v>
      </c>
      <c r="I445" s="234"/>
      <c r="L445" s="139"/>
      <c r="M445" s="138"/>
      <c r="T445" s="137"/>
      <c r="AT445" s="136" t="s">
        <v>88</v>
      </c>
      <c r="AU445" s="136" t="s">
        <v>26</v>
      </c>
      <c r="AV445" s="135" t="s">
        <v>26</v>
      </c>
      <c r="AW445" s="135" t="s">
        <v>279</v>
      </c>
      <c r="AX445" s="135" t="s">
        <v>35</v>
      </c>
      <c r="AY445" s="136" t="s">
        <v>85</v>
      </c>
    </row>
    <row r="446" spans="2:65" s="199" customFormat="1">
      <c r="B446" s="204"/>
      <c r="D446" s="134" t="s">
        <v>88</v>
      </c>
      <c r="E446" s="200" t="s">
        <v>40</v>
      </c>
      <c r="F446" s="206" t="s">
        <v>280</v>
      </c>
      <c r="H446" s="205">
        <v>134.65299999999999</v>
      </c>
      <c r="I446" s="235"/>
      <c r="L446" s="204"/>
      <c r="M446" s="214"/>
      <c r="T446" s="213"/>
      <c r="AT446" s="200" t="s">
        <v>88</v>
      </c>
      <c r="AU446" s="200" t="s">
        <v>26</v>
      </c>
      <c r="AV446" s="199" t="s">
        <v>28</v>
      </c>
      <c r="AW446" s="199" t="s">
        <v>279</v>
      </c>
      <c r="AX446" s="199" t="s">
        <v>25</v>
      </c>
      <c r="AY446" s="200" t="s">
        <v>85</v>
      </c>
    </row>
    <row r="447" spans="2:65" s="195" customFormat="1" ht="24.2" customHeight="1">
      <c r="B447" s="55"/>
      <c r="C447" s="133" t="s">
        <v>181</v>
      </c>
      <c r="D447" s="133" t="s">
        <v>126</v>
      </c>
      <c r="E447" s="132" t="s">
        <v>658</v>
      </c>
      <c r="F447" s="131" t="s">
        <v>659</v>
      </c>
      <c r="G447" s="130" t="s">
        <v>10</v>
      </c>
      <c r="H447" s="129">
        <v>141.386</v>
      </c>
      <c r="I447" s="236"/>
      <c r="J447" s="128">
        <f>ROUND(I447*H447,2)</f>
        <v>0</v>
      </c>
      <c r="K447" s="127"/>
      <c r="L447" s="126"/>
      <c r="M447" s="237" t="s">
        <v>40</v>
      </c>
      <c r="N447" s="125" t="s">
        <v>56</v>
      </c>
      <c r="P447" s="123">
        <f>O447*H447</f>
        <v>0</v>
      </c>
      <c r="Q447" s="123">
        <v>1.9199999999999998E-2</v>
      </c>
      <c r="R447" s="123">
        <f>Q447*H447</f>
        <v>2.7146111999999998</v>
      </c>
      <c r="S447" s="123">
        <v>0</v>
      </c>
      <c r="T447" s="122">
        <f>S447*H447</f>
        <v>0</v>
      </c>
      <c r="AR447" s="100" t="s">
        <v>101</v>
      </c>
      <c r="AT447" s="100" t="s">
        <v>126</v>
      </c>
      <c r="AU447" s="100" t="s">
        <v>26</v>
      </c>
      <c r="AY447" s="38" t="s">
        <v>85</v>
      </c>
      <c r="BE447" s="59">
        <f>IF(N447="základná",J447,0)</f>
        <v>0</v>
      </c>
      <c r="BF447" s="59">
        <f>IF(N447="znížená",J447,0)</f>
        <v>0</v>
      </c>
      <c r="BG447" s="59">
        <f>IF(N447="zákl. prenesená",J447,0)</f>
        <v>0</v>
      </c>
      <c r="BH447" s="59">
        <f>IF(N447="zníž. prenesená",J447,0)</f>
        <v>0</v>
      </c>
      <c r="BI447" s="59">
        <f>IF(N447="nulová",J447,0)</f>
        <v>0</v>
      </c>
      <c r="BJ447" s="38" t="s">
        <v>26</v>
      </c>
      <c r="BK447" s="59">
        <f>ROUND(I447*H447,2)</f>
        <v>0</v>
      </c>
      <c r="BL447" s="38" t="s">
        <v>104</v>
      </c>
      <c r="BM447" s="100" t="s">
        <v>696</v>
      </c>
    </row>
    <row r="448" spans="2:65" s="135" customFormat="1">
      <c r="B448" s="139"/>
      <c r="D448" s="134" t="s">
        <v>88</v>
      </c>
      <c r="F448" s="141" t="s">
        <v>697</v>
      </c>
      <c r="H448" s="140">
        <v>141.386</v>
      </c>
      <c r="I448" s="234"/>
      <c r="L448" s="139"/>
      <c r="M448" s="138"/>
      <c r="T448" s="137"/>
      <c r="AT448" s="136" t="s">
        <v>88</v>
      </c>
      <c r="AU448" s="136" t="s">
        <v>26</v>
      </c>
      <c r="AV448" s="135" t="s">
        <v>26</v>
      </c>
      <c r="AW448" s="135" t="s">
        <v>38</v>
      </c>
      <c r="AX448" s="135" t="s">
        <v>25</v>
      </c>
      <c r="AY448" s="136" t="s">
        <v>85</v>
      </c>
    </row>
    <row r="449" spans="2:65" s="195" customFormat="1" ht="24.2" customHeight="1">
      <c r="B449" s="55"/>
      <c r="C449" s="109" t="s">
        <v>182</v>
      </c>
      <c r="D449" s="109" t="s">
        <v>87</v>
      </c>
      <c r="E449" s="108" t="s">
        <v>332</v>
      </c>
      <c r="F449" s="107" t="s">
        <v>333</v>
      </c>
      <c r="G449" s="106" t="s">
        <v>6</v>
      </c>
      <c r="H449" s="238"/>
      <c r="I449" s="231"/>
      <c r="J449" s="104">
        <f>ROUND(I449*H449,2)</f>
        <v>0</v>
      </c>
      <c r="K449" s="81"/>
      <c r="L449" s="42"/>
      <c r="M449" s="232" t="s">
        <v>40</v>
      </c>
      <c r="N449" s="124" t="s">
        <v>56</v>
      </c>
      <c r="P449" s="123">
        <f>O449*H449</f>
        <v>0</v>
      </c>
      <c r="Q449" s="123">
        <v>0</v>
      </c>
      <c r="R449" s="123">
        <f>Q449*H449</f>
        <v>0</v>
      </c>
      <c r="S449" s="123">
        <v>0</v>
      </c>
      <c r="T449" s="122">
        <f>S449*H449</f>
        <v>0</v>
      </c>
      <c r="AR449" s="100" t="s">
        <v>104</v>
      </c>
      <c r="AT449" s="100" t="s">
        <v>87</v>
      </c>
      <c r="AU449" s="100" t="s">
        <v>26</v>
      </c>
      <c r="AY449" s="38" t="s">
        <v>85</v>
      </c>
      <c r="BE449" s="59">
        <f>IF(N449="základná",J449,0)</f>
        <v>0</v>
      </c>
      <c r="BF449" s="59">
        <f>IF(N449="znížená",J449,0)</f>
        <v>0</v>
      </c>
      <c r="BG449" s="59">
        <f>IF(N449="zákl. prenesená",J449,0)</f>
        <v>0</v>
      </c>
      <c r="BH449" s="59">
        <f>IF(N449="zníž. prenesená",J449,0)</f>
        <v>0</v>
      </c>
      <c r="BI449" s="59">
        <f>IF(N449="nulová",J449,0)</f>
        <v>0</v>
      </c>
      <c r="BJ449" s="38" t="s">
        <v>26</v>
      </c>
      <c r="BK449" s="59">
        <f>ROUND(I449*H449,2)</f>
        <v>0</v>
      </c>
      <c r="BL449" s="38" t="s">
        <v>104</v>
      </c>
      <c r="BM449" s="100" t="s">
        <v>698</v>
      </c>
    </row>
    <row r="450" spans="2:65" s="110" customFormat="1" ht="22.9" customHeight="1">
      <c r="B450" s="117"/>
      <c r="D450" s="112" t="s">
        <v>7</v>
      </c>
      <c r="E450" s="119" t="s">
        <v>334</v>
      </c>
      <c r="F450" s="119" t="s">
        <v>335</v>
      </c>
      <c r="I450" s="230"/>
      <c r="J450" s="118">
        <f>BK450</f>
        <v>0</v>
      </c>
      <c r="L450" s="117"/>
      <c r="M450" s="116"/>
      <c r="P450" s="115">
        <f>SUM(P451:P516)</f>
        <v>0</v>
      </c>
      <c r="R450" s="115">
        <f>SUM(R451:R516)</f>
        <v>0.50526283614</v>
      </c>
      <c r="T450" s="114">
        <f>SUM(T451:T516)</f>
        <v>0</v>
      </c>
      <c r="AR450" s="112" t="s">
        <v>26</v>
      </c>
      <c r="AT450" s="113" t="s">
        <v>7</v>
      </c>
      <c r="AU450" s="113" t="s">
        <v>25</v>
      </c>
      <c r="AY450" s="112" t="s">
        <v>85</v>
      </c>
      <c r="BK450" s="111">
        <f>SUM(BK451:BK516)</f>
        <v>0</v>
      </c>
    </row>
    <row r="451" spans="2:65" s="195" customFormat="1" ht="24.2" customHeight="1">
      <c r="B451" s="55"/>
      <c r="C451" s="109" t="s">
        <v>183</v>
      </c>
      <c r="D451" s="109" t="s">
        <v>87</v>
      </c>
      <c r="E451" s="108" t="s">
        <v>699</v>
      </c>
      <c r="F451" s="107" t="s">
        <v>700</v>
      </c>
      <c r="G451" s="106" t="s">
        <v>10</v>
      </c>
      <c r="H451" s="105">
        <v>878.154</v>
      </c>
      <c r="I451" s="231"/>
      <c r="J451" s="104">
        <f>ROUND(I451*H451,2)</f>
        <v>0</v>
      </c>
      <c r="K451" s="81"/>
      <c r="L451" s="42"/>
      <c r="M451" s="232" t="s">
        <v>40</v>
      </c>
      <c r="N451" s="124" t="s">
        <v>56</v>
      </c>
      <c r="P451" s="123">
        <f>O451*H451</f>
        <v>0</v>
      </c>
      <c r="Q451" s="123">
        <v>1.2750000000000001E-4</v>
      </c>
      <c r="R451" s="123">
        <f>Q451*H451</f>
        <v>0.11196463500000001</v>
      </c>
      <c r="S451" s="123">
        <v>0</v>
      </c>
      <c r="T451" s="122">
        <f>S451*H451</f>
        <v>0</v>
      </c>
      <c r="AR451" s="100" t="s">
        <v>104</v>
      </c>
      <c r="AT451" s="100" t="s">
        <v>87</v>
      </c>
      <c r="AU451" s="100" t="s">
        <v>26</v>
      </c>
      <c r="AY451" s="38" t="s">
        <v>85</v>
      </c>
      <c r="BE451" s="59">
        <f>IF(N451="základná",J451,0)</f>
        <v>0</v>
      </c>
      <c r="BF451" s="59">
        <f>IF(N451="znížená",J451,0)</f>
        <v>0</v>
      </c>
      <c r="BG451" s="59">
        <f>IF(N451="zákl. prenesená",J451,0)</f>
        <v>0</v>
      </c>
      <c r="BH451" s="59">
        <f>IF(N451="zníž. prenesená",J451,0)</f>
        <v>0</v>
      </c>
      <c r="BI451" s="59">
        <f>IF(N451="nulová",J451,0)</f>
        <v>0</v>
      </c>
      <c r="BJ451" s="38" t="s">
        <v>26</v>
      </c>
      <c r="BK451" s="59">
        <f>ROUND(I451*H451,2)</f>
        <v>0</v>
      </c>
      <c r="BL451" s="38" t="s">
        <v>104</v>
      </c>
      <c r="BM451" s="100" t="s">
        <v>701</v>
      </c>
    </row>
    <row r="452" spans="2:65" s="207" customFormat="1">
      <c r="B452" s="211"/>
      <c r="D452" s="134" t="s">
        <v>88</v>
      </c>
      <c r="E452" s="208" t="s">
        <v>40</v>
      </c>
      <c r="F452" s="212" t="s">
        <v>702</v>
      </c>
      <c r="H452" s="208" t="s">
        <v>40</v>
      </c>
      <c r="I452" s="233"/>
      <c r="L452" s="211"/>
      <c r="M452" s="210"/>
      <c r="T452" s="209"/>
      <c r="AT452" s="208" t="s">
        <v>88</v>
      </c>
      <c r="AU452" s="208" t="s">
        <v>26</v>
      </c>
      <c r="AV452" s="207" t="s">
        <v>25</v>
      </c>
      <c r="AW452" s="207" t="s">
        <v>279</v>
      </c>
      <c r="AX452" s="207" t="s">
        <v>35</v>
      </c>
      <c r="AY452" s="208" t="s">
        <v>85</v>
      </c>
    </row>
    <row r="453" spans="2:65" s="207" customFormat="1">
      <c r="B453" s="211"/>
      <c r="D453" s="134" t="s">
        <v>88</v>
      </c>
      <c r="E453" s="208" t="s">
        <v>40</v>
      </c>
      <c r="F453" s="212" t="s">
        <v>428</v>
      </c>
      <c r="H453" s="208" t="s">
        <v>40</v>
      </c>
      <c r="I453" s="233"/>
      <c r="L453" s="211"/>
      <c r="M453" s="210"/>
      <c r="T453" s="209"/>
      <c r="AT453" s="208" t="s">
        <v>88</v>
      </c>
      <c r="AU453" s="208" t="s">
        <v>26</v>
      </c>
      <c r="AV453" s="207" t="s">
        <v>25</v>
      </c>
      <c r="AW453" s="207" t="s">
        <v>279</v>
      </c>
      <c r="AX453" s="207" t="s">
        <v>35</v>
      </c>
      <c r="AY453" s="208" t="s">
        <v>85</v>
      </c>
    </row>
    <row r="454" spans="2:65" s="135" customFormat="1">
      <c r="B454" s="139"/>
      <c r="D454" s="134" t="s">
        <v>88</v>
      </c>
      <c r="E454" s="136" t="s">
        <v>40</v>
      </c>
      <c r="F454" s="141" t="s">
        <v>703</v>
      </c>
      <c r="H454" s="140">
        <v>297.55</v>
      </c>
      <c r="I454" s="234"/>
      <c r="L454" s="139"/>
      <c r="M454" s="138"/>
      <c r="T454" s="137"/>
      <c r="AT454" s="136" t="s">
        <v>88</v>
      </c>
      <c r="AU454" s="136" t="s">
        <v>26</v>
      </c>
      <c r="AV454" s="135" t="s">
        <v>26</v>
      </c>
      <c r="AW454" s="135" t="s">
        <v>279</v>
      </c>
      <c r="AX454" s="135" t="s">
        <v>35</v>
      </c>
      <c r="AY454" s="136" t="s">
        <v>85</v>
      </c>
    </row>
    <row r="455" spans="2:65" s="207" customFormat="1">
      <c r="B455" s="211"/>
      <c r="D455" s="134" t="s">
        <v>88</v>
      </c>
      <c r="E455" s="208" t="s">
        <v>40</v>
      </c>
      <c r="F455" s="212" t="s">
        <v>704</v>
      </c>
      <c r="H455" s="208" t="s">
        <v>40</v>
      </c>
      <c r="I455" s="233"/>
      <c r="L455" s="211"/>
      <c r="M455" s="210"/>
      <c r="T455" s="209"/>
      <c r="AT455" s="208" t="s">
        <v>88</v>
      </c>
      <c r="AU455" s="208" t="s">
        <v>26</v>
      </c>
      <c r="AV455" s="207" t="s">
        <v>25</v>
      </c>
      <c r="AW455" s="207" t="s">
        <v>279</v>
      </c>
      <c r="AX455" s="207" t="s">
        <v>35</v>
      </c>
      <c r="AY455" s="208" t="s">
        <v>85</v>
      </c>
    </row>
    <row r="456" spans="2:65" s="135" customFormat="1">
      <c r="B456" s="139"/>
      <c r="D456" s="134" t="s">
        <v>88</v>
      </c>
      <c r="E456" s="136" t="s">
        <v>40</v>
      </c>
      <c r="F456" s="141" t="s">
        <v>705</v>
      </c>
      <c r="H456" s="140">
        <v>3.7519999999999998</v>
      </c>
      <c r="I456" s="234"/>
      <c r="L456" s="139"/>
      <c r="M456" s="138"/>
      <c r="T456" s="137"/>
      <c r="AT456" s="136" t="s">
        <v>88</v>
      </c>
      <c r="AU456" s="136" t="s">
        <v>26</v>
      </c>
      <c r="AV456" s="135" t="s">
        <v>26</v>
      </c>
      <c r="AW456" s="135" t="s">
        <v>279</v>
      </c>
      <c r="AX456" s="135" t="s">
        <v>35</v>
      </c>
      <c r="AY456" s="136" t="s">
        <v>85</v>
      </c>
    </row>
    <row r="457" spans="2:65" s="207" customFormat="1">
      <c r="B457" s="211"/>
      <c r="D457" s="134" t="s">
        <v>88</v>
      </c>
      <c r="E457" s="208" t="s">
        <v>40</v>
      </c>
      <c r="F457" s="212" t="s">
        <v>539</v>
      </c>
      <c r="H457" s="208" t="s">
        <v>40</v>
      </c>
      <c r="I457" s="233"/>
      <c r="L457" s="211"/>
      <c r="M457" s="210"/>
      <c r="T457" s="209"/>
      <c r="AT457" s="208" t="s">
        <v>88</v>
      </c>
      <c r="AU457" s="208" t="s">
        <v>26</v>
      </c>
      <c r="AV457" s="207" t="s">
        <v>25</v>
      </c>
      <c r="AW457" s="207" t="s">
        <v>279</v>
      </c>
      <c r="AX457" s="207" t="s">
        <v>35</v>
      </c>
      <c r="AY457" s="208" t="s">
        <v>85</v>
      </c>
    </row>
    <row r="458" spans="2:65" s="135" customFormat="1">
      <c r="B458" s="139"/>
      <c r="D458" s="134" t="s">
        <v>88</v>
      </c>
      <c r="E458" s="136" t="s">
        <v>40</v>
      </c>
      <c r="F458" s="141" t="s">
        <v>706</v>
      </c>
      <c r="H458" s="140">
        <v>14.904999999999999</v>
      </c>
      <c r="I458" s="234"/>
      <c r="L458" s="139"/>
      <c r="M458" s="138"/>
      <c r="T458" s="137"/>
      <c r="AT458" s="136" t="s">
        <v>88</v>
      </c>
      <c r="AU458" s="136" t="s">
        <v>26</v>
      </c>
      <c r="AV458" s="135" t="s">
        <v>26</v>
      </c>
      <c r="AW458" s="135" t="s">
        <v>279</v>
      </c>
      <c r="AX458" s="135" t="s">
        <v>35</v>
      </c>
      <c r="AY458" s="136" t="s">
        <v>85</v>
      </c>
    </row>
    <row r="459" spans="2:65" s="135" customFormat="1">
      <c r="B459" s="139"/>
      <c r="D459" s="134" t="s">
        <v>88</v>
      </c>
      <c r="E459" s="136" t="s">
        <v>40</v>
      </c>
      <c r="F459" s="141" t="s">
        <v>707</v>
      </c>
      <c r="H459" s="140">
        <v>2.94</v>
      </c>
      <c r="I459" s="234"/>
      <c r="L459" s="139"/>
      <c r="M459" s="138"/>
      <c r="T459" s="137"/>
      <c r="AT459" s="136" t="s">
        <v>88</v>
      </c>
      <c r="AU459" s="136" t="s">
        <v>26</v>
      </c>
      <c r="AV459" s="135" t="s">
        <v>26</v>
      </c>
      <c r="AW459" s="135" t="s">
        <v>279</v>
      </c>
      <c r="AX459" s="135" t="s">
        <v>35</v>
      </c>
      <c r="AY459" s="136" t="s">
        <v>85</v>
      </c>
    </row>
    <row r="460" spans="2:65" s="135" customFormat="1">
      <c r="B460" s="139"/>
      <c r="D460" s="134" t="s">
        <v>88</v>
      </c>
      <c r="E460" s="136" t="s">
        <v>40</v>
      </c>
      <c r="F460" s="141" t="s">
        <v>708</v>
      </c>
      <c r="H460" s="140">
        <v>3.6890000000000001</v>
      </c>
      <c r="I460" s="234"/>
      <c r="L460" s="139"/>
      <c r="M460" s="138"/>
      <c r="T460" s="137"/>
      <c r="AT460" s="136" t="s">
        <v>88</v>
      </c>
      <c r="AU460" s="136" t="s">
        <v>26</v>
      </c>
      <c r="AV460" s="135" t="s">
        <v>26</v>
      </c>
      <c r="AW460" s="135" t="s">
        <v>279</v>
      </c>
      <c r="AX460" s="135" t="s">
        <v>35</v>
      </c>
      <c r="AY460" s="136" t="s">
        <v>85</v>
      </c>
    </row>
    <row r="461" spans="2:65" s="135" customFormat="1">
      <c r="B461" s="139"/>
      <c r="D461" s="134" t="s">
        <v>88</v>
      </c>
      <c r="E461" s="136" t="s">
        <v>40</v>
      </c>
      <c r="F461" s="141" t="s">
        <v>709</v>
      </c>
      <c r="H461" s="140">
        <v>4.41</v>
      </c>
      <c r="I461" s="234"/>
      <c r="L461" s="139"/>
      <c r="M461" s="138"/>
      <c r="T461" s="137"/>
      <c r="AT461" s="136" t="s">
        <v>88</v>
      </c>
      <c r="AU461" s="136" t="s">
        <v>26</v>
      </c>
      <c r="AV461" s="135" t="s">
        <v>26</v>
      </c>
      <c r="AW461" s="135" t="s">
        <v>279</v>
      </c>
      <c r="AX461" s="135" t="s">
        <v>35</v>
      </c>
      <c r="AY461" s="136" t="s">
        <v>85</v>
      </c>
    </row>
    <row r="462" spans="2:65" s="215" customFormat="1">
      <c r="B462" s="219"/>
      <c r="D462" s="134" t="s">
        <v>88</v>
      </c>
      <c r="E462" s="216" t="s">
        <v>40</v>
      </c>
      <c r="F462" s="221" t="s">
        <v>314</v>
      </c>
      <c r="H462" s="220">
        <v>327.24599999999998</v>
      </c>
      <c r="I462" s="239"/>
      <c r="L462" s="219"/>
      <c r="M462" s="218"/>
      <c r="T462" s="217"/>
      <c r="AT462" s="216" t="s">
        <v>88</v>
      </c>
      <c r="AU462" s="216" t="s">
        <v>26</v>
      </c>
      <c r="AV462" s="215" t="s">
        <v>27</v>
      </c>
      <c r="AW462" s="215" t="s">
        <v>279</v>
      </c>
      <c r="AX462" s="215" t="s">
        <v>35</v>
      </c>
      <c r="AY462" s="216" t="s">
        <v>85</v>
      </c>
    </row>
    <row r="463" spans="2:65" s="207" customFormat="1">
      <c r="B463" s="211"/>
      <c r="D463" s="134" t="s">
        <v>88</v>
      </c>
      <c r="E463" s="208" t="s">
        <v>40</v>
      </c>
      <c r="F463" s="212" t="s">
        <v>710</v>
      </c>
      <c r="H463" s="208" t="s">
        <v>40</v>
      </c>
      <c r="I463" s="233"/>
      <c r="L463" s="211"/>
      <c r="M463" s="210"/>
      <c r="T463" s="209"/>
      <c r="AT463" s="208" t="s">
        <v>88</v>
      </c>
      <c r="AU463" s="208" t="s">
        <v>26</v>
      </c>
      <c r="AV463" s="207" t="s">
        <v>25</v>
      </c>
      <c r="AW463" s="207" t="s">
        <v>279</v>
      </c>
      <c r="AX463" s="207" t="s">
        <v>35</v>
      </c>
      <c r="AY463" s="208" t="s">
        <v>85</v>
      </c>
    </row>
    <row r="464" spans="2:65" s="207" customFormat="1">
      <c r="B464" s="211"/>
      <c r="D464" s="134" t="s">
        <v>88</v>
      </c>
      <c r="E464" s="208" t="s">
        <v>40</v>
      </c>
      <c r="F464" s="212" t="s">
        <v>711</v>
      </c>
      <c r="H464" s="208" t="s">
        <v>40</v>
      </c>
      <c r="I464" s="233"/>
      <c r="L464" s="211"/>
      <c r="M464" s="210"/>
      <c r="T464" s="209"/>
      <c r="AT464" s="208" t="s">
        <v>88</v>
      </c>
      <c r="AU464" s="208" t="s">
        <v>26</v>
      </c>
      <c r="AV464" s="207" t="s">
        <v>25</v>
      </c>
      <c r="AW464" s="207" t="s">
        <v>279</v>
      </c>
      <c r="AX464" s="207" t="s">
        <v>35</v>
      </c>
      <c r="AY464" s="208" t="s">
        <v>85</v>
      </c>
    </row>
    <row r="465" spans="2:51" s="135" customFormat="1">
      <c r="B465" s="139"/>
      <c r="D465" s="134" t="s">
        <v>88</v>
      </c>
      <c r="E465" s="136" t="s">
        <v>40</v>
      </c>
      <c r="F465" s="141" t="s">
        <v>712</v>
      </c>
      <c r="H465" s="140">
        <v>147.77600000000001</v>
      </c>
      <c r="I465" s="234"/>
      <c r="L465" s="139"/>
      <c r="M465" s="138"/>
      <c r="T465" s="137"/>
      <c r="AT465" s="136" t="s">
        <v>88</v>
      </c>
      <c r="AU465" s="136" t="s">
        <v>26</v>
      </c>
      <c r="AV465" s="135" t="s">
        <v>26</v>
      </c>
      <c r="AW465" s="135" t="s">
        <v>279</v>
      </c>
      <c r="AX465" s="135" t="s">
        <v>35</v>
      </c>
      <c r="AY465" s="136" t="s">
        <v>85</v>
      </c>
    </row>
    <row r="466" spans="2:51" s="135" customFormat="1" ht="33.75">
      <c r="B466" s="139"/>
      <c r="D466" s="134" t="s">
        <v>88</v>
      </c>
      <c r="E466" s="136" t="s">
        <v>40</v>
      </c>
      <c r="F466" s="141" t="s">
        <v>713</v>
      </c>
      <c r="H466" s="140">
        <v>102.959</v>
      </c>
      <c r="I466" s="234"/>
      <c r="L466" s="139"/>
      <c r="M466" s="138"/>
      <c r="T466" s="137"/>
      <c r="AT466" s="136" t="s">
        <v>88</v>
      </c>
      <c r="AU466" s="136" t="s">
        <v>26</v>
      </c>
      <c r="AV466" s="135" t="s">
        <v>26</v>
      </c>
      <c r="AW466" s="135" t="s">
        <v>279</v>
      </c>
      <c r="AX466" s="135" t="s">
        <v>35</v>
      </c>
      <c r="AY466" s="136" t="s">
        <v>85</v>
      </c>
    </row>
    <row r="467" spans="2:51" s="135" customFormat="1">
      <c r="B467" s="139"/>
      <c r="D467" s="134" t="s">
        <v>88</v>
      </c>
      <c r="E467" s="136" t="s">
        <v>40</v>
      </c>
      <c r="F467" s="141" t="s">
        <v>714</v>
      </c>
      <c r="H467" s="140">
        <v>45.475000000000001</v>
      </c>
      <c r="I467" s="234"/>
      <c r="L467" s="139"/>
      <c r="M467" s="138"/>
      <c r="T467" s="137"/>
      <c r="AT467" s="136" t="s">
        <v>88</v>
      </c>
      <c r="AU467" s="136" t="s">
        <v>26</v>
      </c>
      <c r="AV467" s="135" t="s">
        <v>26</v>
      </c>
      <c r="AW467" s="135" t="s">
        <v>279</v>
      </c>
      <c r="AX467" s="135" t="s">
        <v>35</v>
      </c>
      <c r="AY467" s="136" t="s">
        <v>85</v>
      </c>
    </row>
    <row r="468" spans="2:51" s="135" customFormat="1">
      <c r="B468" s="139"/>
      <c r="D468" s="134" t="s">
        <v>88</v>
      </c>
      <c r="E468" s="136" t="s">
        <v>40</v>
      </c>
      <c r="F468" s="141" t="s">
        <v>715</v>
      </c>
      <c r="H468" s="140">
        <v>30.481000000000002</v>
      </c>
      <c r="I468" s="234"/>
      <c r="L468" s="139"/>
      <c r="M468" s="138"/>
      <c r="T468" s="137"/>
      <c r="AT468" s="136" t="s">
        <v>88</v>
      </c>
      <c r="AU468" s="136" t="s">
        <v>26</v>
      </c>
      <c r="AV468" s="135" t="s">
        <v>26</v>
      </c>
      <c r="AW468" s="135" t="s">
        <v>279</v>
      </c>
      <c r="AX468" s="135" t="s">
        <v>35</v>
      </c>
      <c r="AY468" s="136" t="s">
        <v>85</v>
      </c>
    </row>
    <row r="469" spans="2:51" s="135" customFormat="1">
      <c r="B469" s="139"/>
      <c r="D469" s="134" t="s">
        <v>88</v>
      </c>
      <c r="E469" s="136" t="s">
        <v>40</v>
      </c>
      <c r="F469" s="141" t="s">
        <v>716</v>
      </c>
      <c r="H469" s="140">
        <v>30.062999999999999</v>
      </c>
      <c r="I469" s="234"/>
      <c r="L469" s="139"/>
      <c r="M469" s="138"/>
      <c r="T469" s="137"/>
      <c r="AT469" s="136" t="s">
        <v>88</v>
      </c>
      <c r="AU469" s="136" t="s">
        <v>26</v>
      </c>
      <c r="AV469" s="135" t="s">
        <v>26</v>
      </c>
      <c r="AW469" s="135" t="s">
        <v>279</v>
      </c>
      <c r="AX469" s="135" t="s">
        <v>35</v>
      </c>
      <c r="AY469" s="136" t="s">
        <v>85</v>
      </c>
    </row>
    <row r="470" spans="2:51" s="135" customFormat="1">
      <c r="B470" s="139"/>
      <c r="D470" s="134" t="s">
        <v>88</v>
      </c>
      <c r="E470" s="136" t="s">
        <v>40</v>
      </c>
      <c r="F470" s="141" t="s">
        <v>717</v>
      </c>
      <c r="H470" s="140">
        <v>37.188000000000002</v>
      </c>
      <c r="I470" s="234"/>
      <c r="L470" s="139"/>
      <c r="M470" s="138"/>
      <c r="T470" s="137"/>
      <c r="AT470" s="136" t="s">
        <v>88</v>
      </c>
      <c r="AU470" s="136" t="s">
        <v>26</v>
      </c>
      <c r="AV470" s="135" t="s">
        <v>26</v>
      </c>
      <c r="AW470" s="135" t="s">
        <v>279</v>
      </c>
      <c r="AX470" s="135" t="s">
        <v>35</v>
      </c>
      <c r="AY470" s="136" t="s">
        <v>85</v>
      </c>
    </row>
    <row r="471" spans="2:51" s="135" customFormat="1">
      <c r="B471" s="139"/>
      <c r="D471" s="134" t="s">
        <v>88</v>
      </c>
      <c r="E471" s="136" t="s">
        <v>40</v>
      </c>
      <c r="F471" s="141" t="s">
        <v>718</v>
      </c>
      <c r="H471" s="140">
        <v>35.319000000000003</v>
      </c>
      <c r="I471" s="234"/>
      <c r="L471" s="139"/>
      <c r="M471" s="138"/>
      <c r="T471" s="137"/>
      <c r="AT471" s="136" t="s">
        <v>88</v>
      </c>
      <c r="AU471" s="136" t="s">
        <v>26</v>
      </c>
      <c r="AV471" s="135" t="s">
        <v>26</v>
      </c>
      <c r="AW471" s="135" t="s">
        <v>279</v>
      </c>
      <c r="AX471" s="135" t="s">
        <v>35</v>
      </c>
      <c r="AY471" s="136" t="s">
        <v>85</v>
      </c>
    </row>
    <row r="472" spans="2:51" s="135" customFormat="1">
      <c r="B472" s="139"/>
      <c r="D472" s="134" t="s">
        <v>88</v>
      </c>
      <c r="E472" s="136" t="s">
        <v>40</v>
      </c>
      <c r="F472" s="141" t="s">
        <v>719</v>
      </c>
      <c r="H472" s="140">
        <v>32.793999999999997</v>
      </c>
      <c r="I472" s="234"/>
      <c r="L472" s="139"/>
      <c r="M472" s="138"/>
      <c r="T472" s="137"/>
      <c r="AT472" s="136" t="s">
        <v>88</v>
      </c>
      <c r="AU472" s="136" t="s">
        <v>26</v>
      </c>
      <c r="AV472" s="135" t="s">
        <v>26</v>
      </c>
      <c r="AW472" s="135" t="s">
        <v>279</v>
      </c>
      <c r="AX472" s="135" t="s">
        <v>35</v>
      </c>
      <c r="AY472" s="136" t="s">
        <v>85</v>
      </c>
    </row>
    <row r="473" spans="2:51" s="135" customFormat="1">
      <c r="B473" s="139"/>
      <c r="D473" s="134" t="s">
        <v>88</v>
      </c>
      <c r="E473" s="136" t="s">
        <v>40</v>
      </c>
      <c r="F473" s="141" t="s">
        <v>720</v>
      </c>
      <c r="H473" s="140">
        <v>25.28</v>
      </c>
      <c r="I473" s="234"/>
      <c r="L473" s="139"/>
      <c r="M473" s="138"/>
      <c r="T473" s="137"/>
      <c r="AT473" s="136" t="s">
        <v>88</v>
      </c>
      <c r="AU473" s="136" t="s">
        <v>26</v>
      </c>
      <c r="AV473" s="135" t="s">
        <v>26</v>
      </c>
      <c r="AW473" s="135" t="s">
        <v>279</v>
      </c>
      <c r="AX473" s="135" t="s">
        <v>35</v>
      </c>
      <c r="AY473" s="136" t="s">
        <v>85</v>
      </c>
    </row>
    <row r="474" spans="2:51" s="135" customFormat="1" ht="22.5">
      <c r="B474" s="139"/>
      <c r="D474" s="134" t="s">
        <v>88</v>
      </c>
      <c r="E474" s="136" t="s">
        <v>40</v>
      </c>
      <c r="F474" s="141" t="s">
        <v>721</v>
      </c>
      <c r="H474" s="140">
        <v>38.162999999999997</v>
      </c>
      <c r="I474" s="234"/>
      <c r="L474" s="139"/>
      <c r="M474" s="138"/>
      <c r="T474" s="137"/>
      <c r="AT474" s="136" t="s">
        <v>88</v>
      </c>
      <c r="AU474" s="136" t="s">
        <v>26</v>
      </c>
      <c r="AV474" s="135" t="s">
        <v>26</v>
      </c>
      <c r="AW474" s="135" t="s">
        <v>279</v>
      </c>
      <c r="AX474" s="135" t="s">
        <v>35</v>
      </c>
      <c r="AY474" s="136" t="s">
        <v>85</v>
      </c>
    </row>
    <row r="475" spans="2:51" s="135" customFormat="1">
      <c r="B475" s="139"/>
      <c r="D475" s="134" t="s">
        <v>88</v>
      </c>
      <c r="E475" s="136" t="s">
        <v>40</v>
      </c>
      <c r="F475" s="141" t="s">
        <v>722</v>
      </c>
      <c r="H475" s="140">
        <v>31.038</v>
      </c>
      <c r="I475" s="234"/>
      <c r="L475" s="139"/>
      <c r="M475" s="138"/>
      <c r="T475" s="137"/>
      <c r="AT475" s="136" t="s">
        <v>88</v>
      </c>
      <c r="AU475" s="136" t="s">
        <v>26</v>
      </c>
      <c r="AV475" s="135" t="s">
        <v>26</v>
      </c>
      <c r="AW475" s="135" t="s">
        <v>279</v>
      </c>
      <c r="AX475" s="135" t="s">
        <v>35</v>
      </c>
      <c r="AY475" s="136" t="s">
        <v>85</v>
      </c>
    </row>
    <row r="476" spans="2:51" s="135" customFormat="1">
      <c r="B476" s="139"/>
      <c r="D476" s="134" t="s">
        <v>88</v>
      </c>
      <c r="E476" s="136" t="s">
        <v>40</v>
      </c>
      <c r="F476" s="141" t="s">
        <v>723</v>
      </c>
      <c r="H476" s="140">
        <v>39.869999999999997</v>
      </c>
      <c r="I476" s="234"/>
      <c r="L476" s="139"/>
      <c r="M476" s="138"/>
      <c r="T476" s="137"/>
      <c r="AT476" s="136" t="s">
        <v>88</v>
      </c>
      <c r="AU476" s="136" t="s">
        <v>26</v>
      </c>
      <c r="AV476" s="135" t="s">
        <v>26</v>
      </c>
      <c r="AW476" s="135" t="s">
        <v>279</v>
      </c>
      <c r="AX476" s="135" t="s">
        <v>35</v>
      </c>
      <c r="AY476" s="136" t="s">
        <v>85</v>
      </c>
    </row>
    <row r="477" spans="2:51" s="215" customFormat="1">
      <c r="B477" s="219"/>
      <c r="D477" s="134" t="s">
        <v>88</v>
      </c>
      <c r="E477" s="216" t="s">
        <v>348</v>
      </c>
      <c r="F477" s="221" t="s">
        <v>314</v>
      </c>
      <c r="H477" s="220">
        <v>596.40599999999995</v>
      </c>
      <c r="I477" s="239"/>
      <c r="L477" s="219"/>
      <c r="M477" s="218"/>
      <c r="T477" s="217"/>
      <c r="AT477" s="216" t="s">
        <v>88</v>
      </c>
      <c r="AU477" s="216" t="s">
        <v>26</v>
      </c>
      <c r="AV477" s="215" t="s">
        <v>27</v>
      </c>
      <c r="AW477" s="215" t="s">
        <v>279</v>
      </c>
      <c r="AX477" s="215" t="s">
        <v>35</v>
      </c>
      <c r="AY477" s="216" t="s">
        <v>85</v>
      </c>
    </row>
    <row r="478" spans="2:51" s="207" customFormat="1">
      <c r="B478" s="211"/>
      <c r="D478" s="134" t="s">
        <v>88</v>
      </c>
      <c r="E478" s="208" t="s">
        <v>40</v>
      </c>
      <c r="F478" s="212" t="s">
        <v>437</v>
      </c>
      <c r="H478" s="208" t="s">
        <v>40</v>
      </c>
      <c r="I478" s="233"/>
      <c r="L478" s="211"/>
      <c r="M478" s="210"/>
      <c r="T478" s="209"/>
      <c r="AT478" s="208" t="s">
        <v>88</v>
      </c>
      <c r="AU478" s="208" t="s">
        <v>26</v>
      </c>
      <c r="AV478" s="207" t="s">
        <v>25</v>
      </c>
      <c r="AW478" s="207" t="s">
        <v>279</v>
      </c>
      <c r="AX478" s="207" t="s">
        <v>35</v>
      </c>
      <c r="AY478" s="208" t="s">
        <v>85</v>
      </c>
    </row>
    <row r="479" spans="2:51" s="135" customFormat="1">
      <c r="B479" s="139"/>
      <c r="D479" s="134" t="s">
        <v>88</v>
      </c>
      <c r="E479" s="136" t="s">
        <v>40</v>
      </c>
      <c r="F479" s="141" t="s">
        <v>350</v>
      </c>
      <c r="H479" s="140">
        <v>236.26900000000001</v>
      </c>
      <c r="I479" s="234"/>
      <c r="L479" s="139"/>
      <c r="M479" s="138"/>
      <c r="T479" s="137"/>
      <c r="AT479" s="136" t="s">
        <v>88</v>
      </c>
      <c r="AU479" s="136" t="s">
        <v>26</v>
      </c>
      <c r="AV479" s="135" t="s">
        <v>26</v>
      </c>
      <c r="AW479" s="135" t="s">
        <v>279</v>
      </c>
      <c r="AX479" s="135" t="s">
        <v>35</v>
      </c>
      <c r="AY479" s="136" t="s">
        <v>85</v>
      </c>
    </row>
    <row r="480" spans="2:51" s="135" customFormat="1">
      <c r="B480" s="139"/>
      <c r="D480" s="134" t="s">
        <v>88</v>
      </c>
      <c r="E480" s="136" t="s">
        <v>40</v>
      </c>
      <c r="F480" s="141" t="s">
        <v>724</v>
      </c>
      <c r="H480" s="140">
        <v>-281.767</v>
      </c>
      <c r="I480" s="234"/>
      <c r="L480" s="139"/>
      <c r="M480" s="138"/>
      <c r="T480" s="137"/>
      <c r="AT480" s="136" t="s">
        <v>88</v>
      </c>
      <c r="AU480" s="136" t="s">
        <v>26</v>
      </c>
      <c r="AV480" s="135" t="s">
        <v>26</v>
      </c>
      <c r="AW480" s="135" t="s">
        <v>279</v>
      </c>
      <c r="AX480" s="135" t="s">
        <v>35</v>
      </c>
      <c r="AY480" s="136" t="s">
        <v>85</v>
      </c>
    </row>
    <row r="481" spans="2:65" s="199" customFormat="1">
      <c r="B481" s="204"/>
      <c r="D481" s="134" t="s">
        <v>88</v>
      </c>
      <c r="E481" s="200" t="s">
        <v>40</v>
      </c>
      <c r="F481" s="206" t="s">
        <v>280</v>
      </c>
      <c r="H481" s="205">
        <v>878.154</v>
      </c>
      <c r="I481" s="235"/>
      <c r="L481" s="204"/>
      <c r="M481" s="214"/>
      <c r="T481" s="213"/>
      <c r="AT481" s="200" t="s">
        <v>88</v>
      </c>
      <c r="AU481" s="200" t="s">
        <v>26</v>
      </c>
      <c r="AV481" s="199" t="s">
        <v>28</v>
      </c>
      <c r="AW481" s="199" t="s">
        <v>279</v>
      </c>
      <c r="AX481" s="199" t="s">
        <v>25</v>
      </c>
      <c r="AY481" s="200" t="s">
        <v>85</v>
      </c>
    </row>
    <row r="482" spans="2:65" s="195" customFormat="1" ht="24.2" customHeight="1">
      <c r="B482" s="55"/>
      <c r="C482" s="109" t="s">
        <v>184</v>
      </c>
      <c r="D482" s="109" t="s">
        <v>87</v>
      </c>
      <c r="E482" s="108" t="s">
        <v>725</v>
      </c>
      <c r="F482" s="107" t="s">
        <v>726</v>
      </c>
      <c r="G482" s="106" t="s">
        <v>10</v>
      </c>
      <c r="H482" s="105">
        <v>461.85</v>
      </c>
      <c r="I482" s="231"/>
      <c r="J482" s="104">
        <f>ROUND(I482*H482,2)</f>
        <v>0</v>
      </c>
      <c r="K482" s="81"/>
      <c r="L482" s="42"/>
      <c r="M482" s="232" t="s">
        <v>40</v>
      </c>
      <c r="N482" s="124" t="s">
        <v>56</v>
      </c>
      <c r="P482" s="123">
        <f>O482*H482</f>
        <v>0</v>
      </c>
      <c r="Q482" s="123">
        <v>3.2499999999999998E-6</v>
      </c>
      <c r="R482" s="123">
        <f>Q482*H482</f>
        <v>1.5010125000000001E-3</v>
      </c>
      <c r="S482" s="123">
        <v>0</v>
      </c>
      <c r="T482" s="122">
        <f>S482*H482</f>
        <v>0</v>
      </c>
      <c r="AR482" s="100" t="s">
        <v>104</v>
      </c>
      <c r="AT482" s="100" t="s">
        <v>87</v>
      </c>
      <c r="AU482" s="100" t="s">
        <v>26</v>
      </c>
      <c r="AY482" s="38" t="s">
        <v>85</v>
      </c>
      <c r="BE482" s="59">
        <f>IF(N482="základná",J482,0)</f>
        <v>0</v>
      </c>
      <c r="BF482" s="59">
        <f>IF(N482="znížená",J482,0)</f>
        <v>0</v>
      </c>
      <c r="BG482" s="59">
        <f>IF(N482="zákl. prenesená",J482,0)</f>
        <v>0</v>
      </c>
      <c r="BH482" s="59">
        <f>IF(N482="zníž. prenesená",J482,0)</f>
        <v>0</v>
      </c>
      <c r="BI482" s="59">
        <f>IF(N482="nulová",J482,0)</f>
        <v>0</v>
      </c>
      <c r="BJ482" s="38" t="s">
        <v>26</v>
      </c>
      <c r="BK482" s="59">
        <f>ROUND(I482*H482,2)</f>
        <v>0</v>
      </c>
      <c r="BL482" s="38" t="s">
        <v>104</v>
      </c>
      <c r="BM482" s="100" t="s">
        <v>727</v>
      </c>
    </row>
    <row r="483" spans="2:65" s="135" customFormat="1">
      <c r="B483" s="139"/>
      <c r="D483" s="134" t="s">
        <v>88</v>
      </c>
      <c r="E483" s="136" t="s">
        <v>40</v>
      </c>
      <c r="F483" s="141" t="s">
        <v>353</v>
      </c>
      <c r="H483" s="140">
        <v>461.85</v>
      </c>
      <c r="I483" s="234"/>
      <c r="L483" s="139"/>
      <c r="M483" s="138"/>
      <c r="T483" s="137"/>
      <c r="AT483" s="136" t="s">
        <v>88</v>
      </c>
      <c r="AU483" s="136" t="s">
        <v>26</v>
      </c>
      <c r="AV483" s="135" t="s">
        <v>26</v>
      </c>
      <c r="AW483" s="135" t="s">
        <v>279</v>
      </c>
      <c r="AX483" s="135" t="s">
        <v>35</v>
      </c>
      <c r="AY483" s="136" t="s">
        <v>85</v>
      </c>
    </row>
    <row r="484" spans="2:65" s="199" customFormat="1">
      <c r="B484" s="204"/>
      <c r="D484" s="134" t="s">
        <v>88</v>
      </c>
      <c r="E484" s="200" t="s">
        <v>40</v>
      </c>
      <c r="F484" s="206" t="s">
        <v>280</v>
      </c>
      <c r="H484" s="205">
        <v>461.85</v>
      </c>
      <c r="I484" s="235"/>
      <c r="L484" s="204"/>
      <c r="M484" s="214"/>
      <c r="T484" s="213"/>
      <c r="AT484" s="200" t="s">
        <v>88</v>
      </c>
      <c r="AU484" s="200" t="s">
        <v>26</v>
      </c>
      <c r="AV484" s="199" t="s">
        <v>28</v>
      </c>
      <c r="AW484" s="199" t="s">
        <v>279</v>
      </c>
      <c r="AX484" s="199" t="s">
        <v>25</v>
      </c>
      <c r="AY484" s="200" t="s">
        <v>85</v>
      </c>
    </row>
    <row r="485" spans="2:65" s="195" customFormat="1" ht="33" customHeight="1">
      <c r="B485" s="55"/>
      <c r="C485" s="109" t="s">
        <v>185</v>
      </c>
      <c r="D485" s="109" t="s">
        <v>87</v>
      </c>
      <c r="E485" s="108" t="s">
        <v>728</v>
      </c>
      <c r="F485" s="107" t="s">
        <v>729</v>
      </c>
      <c r="G485" s="106" t="s">
        <v>10</v>
      </c>
      <c r="H485" s="105">
        <v>878.154</v>
      </c>
      <c r="I485" s="231"/>
      <c r="J485" s="104">
        <f>ROUND(I485*H485,2)</f>
        <v>0</v>
      </c>
      <c r="K485" s="81"/>
      <c r="L485" s="42"/>
      <c r="M485" s="232" t="s">
        <v>40</v>
      </c>
      <c r="N485" s="124" t="s">
        <v>56</v>
      </c>
      <c r="P485" s="123">
        <f>O485*H485</f>
        <v>0</v>
      </c>
      <c r="Q485" s="123">
        <v>4.4616000000000002E-4</v>
      </c>
      <c r="R485" s="123">
        <f>Q485*H485</f>
        <v>0.39179718864000002</v>
      </c>
      <c r="S485" s="123">
        <v>0</v>
      </c>
      <c r="T485" s="122">
        <f>S485*H485</f>
        <v>0</v>
      </c>
      <c r="AR485" s="100" t="s">
        <v>104</v>
      </c>
      <c r="AT485" s="100" t="s">
        <v>87</v>
      </c>
      <c r="AU485" s="100" t="s">
        <v>26</v>
      </c>
      <c r="AY485" s="38" t="s">
        <v>85</v>
      </c>
      <c r="BE485" s="59">
        <f>IF(N485="základná",J485,0)</f>
        <v>0</v>
      </c>
      <c r="BF485" s="59">
        <f>IF(N485="znížená",J485,0)</f>
        <v>0</v>
      </c>
      <c r="BG485" s="59">
        <f>IF(N485="zákl. prenesená",J485,0)</f>
        <v>0</v>
      </c>
      <c r="BH485" s="59">
        <f>IF(N485="zníž. prenesená",J485,0)</f>
        <v>0</v>
      </c>
      <c r="BI485" s="59">
        <f>IF(N485="nulová",J485,0)</f>
        <v>0</v>
      </c>
      <c r="BJ485" s="38" t="s">
        <v>26</v>
      </c>
      <c r="BK485" s="59">
        <f>ROUND(I485*H485,2)</f>
        <v>0</v>
      </c>
      <c r="BL485" s="38" t="s">
        <v>104</v>
      </c>
      <c r="BM485" s="100" t="s">
        <v>730</v>
      </c>
    </row>
    <row r="486" spans="2:65" s="207" customFormat="1">
      <c r="B486" s="211"/>
      <c r="D486" s="134" t="s">
        <v>88</v>
      </c>
      <c r="E486" s="208" t="s">
        <v>40</v>
      </c>
      <c r="F486" s="212" t="s">
        <v>731</v>
      </c>
      <c r="H486" s="208" t="s">
        <v>40</v>
      </c>
      <c r="I486" s="233"/>
      <c r="L486" s="211"/>
      <c r="M486" s="210"/>
      <c r="T486" s="209"/>
      <c r="AT486" s="208" t="s">
        <v>88</v>
      </c>
      <c r="AU486" s="208" t="s">
        <v>26</v>
      </c>
      <c r="AV486" s="207" t="s">
        <v>25</v>
      </c>
      <c r="AW486" s="207" t="s">
        <v>279</v>
      </c>
      <c r="AX486" s="207" t="s">
        <v>35</v>
      </c>
      <c r="AY486" s="208" t="s">
        <v>85</v>
      </c>
    </row>
    <row r="487" spans="2:65" s="207" customFormat="1">
      <c r="B487" s="211"/>
      <c r="D487" s="134" t="s">
        <v>88</v>
      </c>
      <c r="E487" s="208" t="s">
        <v>40</v>
      </c>
      <c r="F487" s="212" t="s">
        <v>702</v>
      </c>
      <c r="H487" s="208" t="s">
        <v>40</v>
      </c>
      <c r="I487" s="233"/>
      <c r="L487" s="211"/>
      <c r="M487" s="210"/>
      <c r="T487" s="209"/>
      <c r="AT487" s="208" t="s">
        <v>88</v>
      </c>
      <c r="AU487" s="208" t="s">
        <v>26</v>
      </c>
      <c r="AV487" s="207" t="s">
        <v>25</v>
      </c>
      <c r="AW487" s="207" t="s">
        <v>279</v>
      </c>
      <c r="AX487" s="207" t="s">
        <v>35</v>
      </c>
      <c r="AY487" s="208" t="s">
        <v>85</v>
      </c>
    </row>
    <row r="488" spans="2:65" s="207" customFormat="1">
      <c r="B488" s="211"/>
      <c r="D488" s="134" t="s">
        <v>88</v>
      </c>
      <c r="E488" s="208" t="s">
        <v>40</v>
      </c>
      <c r="F488" s="212" t="s">
        <v>428</v>
      </c>
      <c r="H488" s="208" t="s">
        <v>40</v>
      </c>
      <c r="I488" s="233"/>
      <c r="L488" s="211"/>
      <c r="M488" s="210"/>
      <c r="T488" s="209"/>
      <c r="AT488" s="208" t="s">
        <v>88</v>
      </c>
      <c r="AU488" s="208" t="s">
        <v>26</v>
      </c>
      <c r="AV488" s="207" t="s">
        <v>25</v>
      </c>
      <c r="AW488" s="207" t="s">
        <v>279</v>
      </c>
      <c r="AX488" s="207" t="s">
        <v>35</v>
      </c>
      <c r="AY488" s="208" t="s">
        <v>85</v>
      </c>
    </row>
    <row r="489" spans="2:65" s="135" customFormat="1">
      <c r="B489" s="139"/>
      <c r="D489" s="134" t="s">
        <v>88</v>
      </c>
      <c r="E489" s="136" t="s">
        <v>40</v>
      </c>
      <c r="F489" s="141" t="s">
        <v>703</v>
      </c>
      <c r="H489" s="140">
        <v>297.55</v>
      </c>
      <c r="I489" s="234"/>
      <c r="L489" s="139"/>
      <c r="M489" s="138"/>
      <c r="T489" s="137"/>
      <c r="AT489" s="136" t="s">
        <v>88</v>
      </c>
      <c r="AU489" s="136" t="s">
        <v>26</v>
      </c>
      <c r="AV489" s="135" t="s">
        <v>26</v>
      </c>
      <c r="AW489" s="135" t="s">
        <v>279</v>
      </c>
      <c r="AX489" s="135" t="s">
        <v>35</v>
      </c>
      <c r="AY489" s="136" t="s">
        <v>85</v>
      </c>
    </row>
    <row r="490" spans="2:65" s="207" customFormat="1">
      <c r="B490" s="211"/>
      <c r="D490" s="134" t="s">
        <v>88</v>
      </c>
      <c r="E490" s="208" t="s">
        <v>40</v>
      </c>
      <c r="F490" s="212" t="s">
        <v>704</v>
      </c>
      <c r="H490" s="208" t="s">
        <v>40</v>
      </c>
      <c r="I490" s="233"/>
      <c r="L490" s="211"/>
      <c r="M490" s="210"/>
      <c r="T490" s="209"/>
      <c r="AT490" s="208" t="s">
        <v>88</v>
      </c>
      <c r="AU490" s="208" t="s">
        <v>26</v>
      </c>
      <c r="AV490" s="207" t="s">
        <v>25</v>
      </c>
      <c r="AW490" s="207" t="s">
        <v>279</v>
      </c>
      <c r="AX490" s="207" t="s">
        <v>35</v>
      </c>
      <c r="AY490" s="208" t="s">
        <v>85</v>
      </c>
    </row>
    <row r="491" spans="2:65" s="135" customFormat="1">
      <c r="B491" s="139"/>
      <c r="D491" s="134" t="s">
        <v>88</v>
      </c>
      <c r="E491" s="136" t="s">
        <v>40</v>
      </c>
      <c r="F491" s="141" t="s">
        <v>705</v>
      </c>
      <c r="H491" s="140">
        <v>3.7519999999999998</v>
      </c>
      <c r="I491" s="234"/>
      <c r="L491" s="139"/>
      <c r="M491" s="138"/>
      <c r="T491" s="137"/>
      <c r="AT491" s="136" t="s">
        <v>88</v>
      </c>
      <c r="AU491" s="136" t="s">
        <v>26</v>
      </c>
      <c r="AV491" s="135" t="s">
        <v>26</v>
      </c>
      <c r="AW491" s="135" t="s">
        <v>279</v>
      </c>
      <c r="AX491" s="135" t="s">
        <v>35</v>
      </c>
      <c r="AY491" s="136" t="s">
        <v>85</v>
      </c>
    </row>
    <row r="492" spans="2:65" s="207" customFormat="1">
      <c r="B492" s="211"/>
      <c r="D492" s="134" t="s">
        <v>88</v>
      </c>
      <c r="E492" s="208" t="s">
        <v>40</v>
      </c>
      <c r="F492" s="212" t="s">
        <v>539</v>
      </c>
      <c r="H492" s="208" t="s">
        <v>40</v>
      </c>
      <c r="I492" s="233"/>
      <c r="L492" s="211"/>
      <c r="M492" s="210"/>
      <c r="T492" s="209"/>
      <c r="AT492" s="208" t="s">
        <v>88</v>
      </c>
      <c r="AU492" s="208" t="s">
        <v>26</v>
      </c>
      <c r="AV492" s="207" t="s">
        <v>25</v>
      </c>
      <c r="AW492" s="207" t="s">
        <v>279</v>
      </c>
      <c r="AX492" s="207" t="s">
        <v>35</v>
      </c>
      <c r="AY492" s="208" t="s">
        <v>85</v>
      </c>
    </row>
    <row r="493" spans="2:65" s="135" customFormat="1">
      <c r="B493" s="139"/>
      <c r="D493" s="134" t="s">
        <v>88</v>
      </c>
      <c r="E493" s="136" t="s">
        <v>40</v>
      </c>
      <c r="F493" s="141" t="s">
        <v>706</v>
      </c>
      <c r="H493" s="140">
        <v>14.904999999999999</v>
      </c>
      <c r="I493" s="234"/>
      <c r="L493" s="139"/>
      <c r="M493" s="138"/>
      <c r="T493" s="137"/>
      <c r="AT493" s="136" t="s">
        <v>88</v>
      </c>
      <c r="AU493" s="136" t="s">
        <v>26</v>
      </c>
      <c r="AV493" s="135" t="s">
        <v>26</v>
      </c>
      <c r="AW493" s="135" t="s">
        <v>279</v>
      </c>
      <c r="AX493" s="135" t="s">
        <v>35</v>
      </c>
      <c r="AY493" s="136" t="s">
        <v>85</v>
      </c>
    </row>
    <row r="494" spans="2:65" s="135" customFormat="1">
      <c r="B494" s="139"/>
      <c r="D494" s="134" t="s">
        <v>88</v>
      </c>
      <c r="E494" s="136" t="s">
        <v>40</v>
      </c>
      <c r="F494" s="141" t="s">
        <v>707</v>
      </c>
      <c r="H494" s="140">
        <v>2.94</v>
      </c>
      <c r="I494" s="234"/>
      <c r="L494" s="139"/>
      <c r="M494" s="138"/>
      <c r="T494" s="137"/>
      <c r="AT494" s="136" t="s">
        <v>88</v>
      </c>
      <c r="AU494" s="136" t="s">
        <v>26</v>
      </c>
      <c r="AV494" s="135" t="s">
        <v>26</v>
      </c>
      <c r="AW494" s="135" t="s">
        <v>279</v>
      </c>
      <c r="AX494" s="135" t="s">
        <v>35</v>
      </c>
      <c r="AY494" s="136" t="s">
        <v>85</v>
      </c>
    </row>
    <row r="495" spans="2:65" s="135" customFormat="1">
      <c r="B495" s="139"/>
      <c r="D495" s="134" t="s">
        <v>88</v>
      </c>
      <c r="E495" s="136" t="s">
        <v>40</v>
      </c>
      <c r="F495" s="141" t="s">
        <v>708</v>
      </c>
      <c r="H495" s="140">
        <v>3.6890000000000001</v>
      </c>
      <c r="I495" s="234"/>
      <c r="L495" s="139"/>
      <c r="M495" s="138"/>
      <c r="T495" s="137"/>
      <c r="AT495" s="136" t="s">
        <v>88</v>
      </c>
      <c r="AU495" s="136" t="s">
        <v>26</v>
      </c>
      <c r="AV495" s="135" t="s">
        <v>26</v>
      </c>
      <c r="AW495" s="135" t="s">
        <v>279</v>
      </c>
      <c r="AX495" s="135" t="s">
        <v>35</v>
      </c>
      <c r="AY495" s="136" t="s">
        <v>85</v>
      </c>
    </row>
    <row r="496" spans="2:65" s="135" customFormat="1">
      <c r="B496" s="139"/>
      <c r="D496" s="134" t="s">
        <v>88</v>
      </c>
      <c r="E496" s="136" t="s">
        <v>40</v>
      </c>
      <c r="F496" s="141" t="s">
        <v>709</v>
      </c>
      <c r="H496" s="140">
        <v>4.41</v>
      </c>
      <c r="I496" s="234"/>
      <c r="L496" s="139"/>
      <c r="M496" s="138"/>
      <c r="T496" s="137"/>
      <c r="AT496" s="136" t="s">
        <v>88</v>
      </c>
      <c r="AU496" s="136" t="s">
        <v>26</v>
      </c>
      <c r="AV496" s="135" t="s">
        <v>26</v>
      </c>
      <c r="AW496" s="135" t="s">
        <v>279</v>
      </c>
      <c r="AX496" s="135" t="s">
        <v>35</v>
      </c>
      <c r="AY496" s="136" t="s">
        <v>85</v>
      </c>
    </row>
    <row r="497" spans="2:51" s="215" customFormat="1">
      <c r="B497" s="219"/>
      <c r="D497" s="134" t="s">
        <v>88</v>
      </c>
      <c r="E497" s="216" t="s">
        <v>40</v>
      </c>
      <c r="F497" s="221" t="s">
        <v>314</v>
      </c>
      <c r="H497" s="220">
        <v>327.24599999999998</v>
      </c>
      <c r="I497" s="239"/>
      <c r="L497" s="219"/>
      <c r="M497" s="218"/>
      <c r="T497" s="217"/>
      <c r="AT497" s="216" t="s">
        <v>88</v>
      </c>
      <c r="AU497" s="216" t="s">
        <v>26</v>
      </c>
      <c r="AV497" s="215" t="s">
        <v>27</v>
      </c>
      <c r="AW497" s="215" t="s">
        <v>279</v>
      </c>
      <c r="AX497" s="215" t="s">
        <v>35</v>
      </c>
      <c r="AY497" s="216" t="s">
        <v>85</v>
      </c>
    </row>
    <row r="498" spans="2:51" s="207" customFormat="1">
      <c r="B498" s="211"/>
      <c r="D498" s="134" t="s">
        <v>88</v>
      </c>
      <c r="E498" s="208" t="s">
        <v>40</v>
      </c>
      <c r="F498" s="212" t="s">
        <v>710</v>
      </c>
      <c r="H498" s="208" t="s">
        <v>40</v>
      </c>
      <c r="I498" s="233"/>
      <c r="L498" s="211"/>
      <c r="M498" s="210"/>
      <c r="T498" s="209"/>
      <c r="AT498" s="208" t="s">
        <v>88</v>
      </c>
      <c r="AU498" s="208" t="s">
        <v>26</v>
      </c>
      <c r="AV498" s="207" t="s">
        <v>25</v>
      </c>
      <c r="AW498" s="207" t="s">
        <v>279</v>
      </c>
      <c r="AX498" s="207" t="s">
        <v>35</v>
      </c>
      <c r="AY498" s="208" t="s">
        <v>85</v>
      </c>
    </row>
    <row r="499" spans="2:51" s="207" customFormat="1">
      <c r="B499" s="211"/>
      <c r="D499" s="134" t="s">
        <v>88</v>
      </c>
      <c r="E499" s="208" t="s">
        <v>40</v>
      </c>
      <c r="F499" s="212" t="s">
        <v>711</v>
      </c>
      <c r="H499" s="208" t="s">
        <v>40</v>
      </c>
      <c r="I499" s="233"/>
      <c r="L499" s="211"/>
      <c r="M499" s="210"/>
      <c r="T499" s="209"/>
      <c r="AT499" s="208" t="s">
        <v>88</v>
      </c>
      <c r="AU499" s="208" t="s">
        <v>26</v>
      </c>
      <c r="AV499" s="207" t="s">
        <v>25</v>
      </c>
      <c r="AW499" s="207" t="s">
        <v>279</v>
      </c>
      <c r="AX499" s="207" t="s">
        <v>35</v>
      </c>
      <c r="AY499" s="208" t="s">
        <v>85</v>
      </c>
    </row>
    <row r="500" spans="2:51" s="135" customFormat="1">
      <c r="B500" s="139"/>
      <c r="D500" s="134" t="s">
        <v>88</v>
      </c>
      <c r="E500" s="136" t="s">
        <v>40</v>
      </c>
      <c r="F500" s="141" t="s">
        <v>712</v>
      </c>
      <c r="H500" s="140">
        <v>147.77600000000001</v>
      </c>
      <c r="I500" s="234"/>
      <c r="L500" s="139"/>
      <c r="M500" s="138"/>
      <c r="T500" s="137"/>
      <c r="AT500" s="136" t="s">
        <v>88</v>
      </c>
      <c r="AU500" s="136" t="s">
        <v>26</v>
      </c>
      <c r="AV500" s="135" t="s">
        <v>26</v>
      </c>
      <c r="AW500" s="135" t="s">
        <v>279</v>
      </c>
      <c r="AX500" s="135" t="s">
        <v>35</v>
      </c>
      <c r="AY500" s="136" t="s">
        <v>85</v>
      </c>
    </row>
    <row r="501" spans="2:51" s="135" customFormat="1" ht="33.75">
      <c r="B501" s="139"/>
      <c r="D501" s="134" t="s">
        <v>88</v>
      </c>
      <c r="E501" s="136" t="s">
        <v>40</v>
      </c>
      <c r="F501" s="141" t="s">
        <v>713</v>
      </c>
      <c r="H501" s="140">
        <v>102.959</v>
      </c>
      <c r="I501" s="234"/>
      <c r="L501" s="139"/>
      <c r="M501" s="138"/>
      <c r="T501" s="137"/>
      <c r="AT501" s="136" t="s">
        <v>88</v>
      </c>
      <c r="AU501" s="136" t="s">
        <v>26</v>
      </c>
      <c r="AV501" s="135" t="s">
        <v>26</v>
      </c>
      <c r="AW501" s="135" t="s">
        <v>279</v>
      </c>
      <c r="AX501" s="135" t="s">
        <v>35</v>
      </c>
      <c r="AY501" s="136" t="s">
        <v>85</v>
      </c>
    </row>
    <row r="502" spans="2:51" s="135" customFormat="1">
      <c r="B502" s="139"/>
      <c r="D502" s="134" t="s">
        <v>88</v>
      </c>
      <c r="E502" s="136" t="s">
        <v>40</v>
      </c>
      <c r="F502" s="141" t="s">
        <v>714</v>
      </c>
      <c r="H502" s="140">
        <v>45.475000000000001</v>
      </c>
      <c r="I502" s="234"/>
      <c r="L502" s="139"/>
      <c r="M502" s="138"/>
      <c r="T502" s="137"/>
      <c r="AT502" s="136" t="s">
        <v>88</v>
      </c>
      <c r="AU502" s="136" t="s">
        <v>26</v>
      </c>
      <c r="AV502" s="135" t="s">
        <v>26</v>
      </c>
      <c r="AW502" s="135" t="s">
        <v>279</v>
      </c>
      <c r="AX502" s="135" t="s">
        <v>35</v>
      </c>
      <c r="AY502" s="136" t="s">
        <v>85</v>
      </c>
    </row>
    <row r="503" spans="2:51" s="135" customFormat="1">
      <c r="B503" s="139"/>
      <c r="D503" s="134" t="s">
        <v>88</v>
      </c>
      <c r="E503" s="136" t="s">
        <v>40</v>
      </c>
      <c r="F503" s="141" t="s">
        <v>715</v>
      </c>
      <c r="H503" s="140">
        <v>30.481000000000002</v>
      </c>
      <c r="I503" s="234"/>
      <c r="L503" s="139"/>
      <c r="M503" s="138"/>
      <c r="T503" s="137"/>
      <c r="AT503" s="136" t="s">
        <v>88</v>
      </c>
      <c r="AU503" s="136" t="s">
        <v>26</v>
      </c>
      <c r="AV503" s="135" t="s">
        <v>26</v>
      </c>
      <c r="AW503" s="135" t="s">
        <v>279</v>
      </c>
      <c r="AX503" s="135" t="s">
        <v>35</v>
      </c>
      <c r="AY503" s="136" t="s">
        <v>85</v>
      </c>
    </row>
    <row r="504" spans="2:51" s="135" customFormat="1">
      <c r="B504" s="139"/>
      <c r="D504" s="134" t="s">
        <v>88</v>
      </c>
      <c r="E504" s="136" t="s">
        <v>40</v>
      </c>
      <c r="F504" s="141" t="s">
        <v>716</v>
      </c>
      <c r="H504" s="140">
        <v>30.062999999999999</v>
      </c>
      <c r="I504" s="234"/>
      <c r="L504" s="139"/>
      <c r="M504" s="138"/>
      <c r="T504" s="137"/>
      <c r="AT504" s="136" t="s">
        <v>88</v>
      </c>
      <c r="AU504" s="136" t="s">
        <v>26</v>
      </c>
      <c r="AV504" s="135" t="s">
        <v>26</v>
      </c>
      <c r="AW504" s="135" t="s">
        <v>279</v>
      </c>
      <c r="AX504" s="135" t="s">
        <v>35</v>
      </c>
      <c r="AY504" s="136" t="s">
        <v>85</v>
      </c>
    </row>
    <row r="505" spans="2:51" s="135" customFormat="1">
      <c r="B505" s="139"/>
      <c r="D505" s="134" t="s">
        <v>88</v>
      </c>
      <c r="E505" s="136" t="s">
        <v>40</v>
      </c>
      <c r="F505" s="141" t="s">
        <v>717</v>
      </c>
      <c r="H505" s="140">
        <v>37.188000000000002</v>
      </c>
      <c r="I505" s="234"/>
      <c r="L505" s="139"/>
      <c r="M505" s="138"/>
      <c r="T505" s="137"/>
      <c r="AT505" s="136" t="s">
        <v>88</v>
      </c>
      <c r="AU505" s="136" t="s">
        <v>26</v>
      </c>
      <c r="AV505" s="135" t="s">
        <v>26</v>
      </c>
      <c r="AW505" s="135" t="s">
        <v>279</v>
      </c>
      <c r="AX505" s="135" t="s">
        <v>35</v>
      </c>
      <c r="AY505" s="136" t="s">
        <v>85</v>
      </c>
    </row>
    <row r="506" spans="2:51" s="135" customFormat="1">
      <c r="B506" s="139"/>
      <c r="D506" s="134" t="s">
        <v>88</v>
      </c>
      <c r="E506" s="136" t="s">
        <v>40</v>
      </c>
      <c r="F506" s="141" t="s">
        <v>718</v>
      </c>
      <c r="H506" s="140">
        <v>35.319000000000003</v>
      </c>
      <c r="I506" s="234"/>
      <c r="L506" s="139"/>
      <c r="M506" s="138"/>
      <c r="T506" s="137"/>
      <c r="AT506" s="136" t="s">
        <v>88</v>
      </c>
      <c r="AU506" s="136" t="s">
        <v>26</v>
      </c>
      <c r="AV506" s="135" t="s">
        <v>26</v>
      </c>
      <c r="AW506" s="135" t="s">
        <v>279</v>
      </c>
      <c r="AX506" s="135" t="s">
        <v>35</v>
      </c>
      <c r="AY506" s="136" t="s">
        <v>85</v>
      </c>
    </row>
    <row r="507" spans="2:51" s="135" customFormat="1">
      <c r="B507" s="139"/>
      <c r="D507" s="134" t="s">
        <v>88</v>
      </c>
      <c r="E507" s="136" t="s">
        <v>40</v>
      </c>
      <c r="F507" s="141" t="s">
        <v>719</v>
      </c>
      <c r="H507" s="140">
        <v>32.793999999999997</v>
      </c>
      <c r="I507" s="234"/>
      <c r="L507" s="139"/>
      <c r="M507" s="138"/>
      <c r="T507" s="137"/>
      <c r="AT507" s="136" t="s">
        <v>88</v>
      </c>
      <c r="AU507" s="136" t="s">
        <v>26</v>
      </c>
      <c r="AV507" s="135" t="s">
        <v>26</v>
      </c>
      <c r="AW507" s="135" t="s">
        <v>279</v>
      </c>
      <c r="AX507" s="135" t="s">
        <v>35</v>
      </c>
      <c r="AY507" s="136" t="s">
        <v>85</v>
      </c>
    </row>
    <row r="508" spans="2:51" s="135" customFormat="1">
      <c r="B508" s="139"/>
      <c r="D508" s="134" t="s">
        <v>88</v>
      </c>
      <c r="E508" s="136" t="s">
        <v>40</v>
      </c>
      <c r="F508" s="141" t="s">
        <v>720</v>
      </c>
      <c r="H508" s="140">
        <v>25.28</v>
      </c>
      <c r="I508" s="234"/>
      <c r="L508" s="139"/>
      <c r="M508" s="138"/>
      <c r="T508" s="137"/>
      <c r="AT508" s="136" t="s">
        <v>88</v>
      </c>
      <c r="AU508" s="136" t="s">
        <v>26</v>
      </c>
      <c r="AV508" s="135" t="s">
        <v>26</v>
      </c>
      <c r="AW508" s="135" t="s">
        <v>279</v>
      </c>
      <c r="AX508" s="135" t="s">
        <v>35</v>
      </c>
      <c r="AY508" s="136" t="s">
        <v>85</v>
      </c>
    </row>
    <row r="509" spans="2:51" s="135" customFormat="1" ht="22.5">
      <c r="B509" s="139"/>
      <c r="D509" s="134" t="s">
        <v>88</v>
      </c>
      <c r="E509" s="136" t="s">
        <v>40</v>
      </c>
      <c r="F509" s="141" t="s">
        <v>721</v>
      </c>
      <c r="H509" s="140">
        <v>38.162999999999997</v>
      </c>
      <c r="I509" s="234"/>
      <c r="L509" s="139"/>
      <c r="M509" s="138"/>
      <c r="T509" s="137"/>
      <c r="AT509" s="136" t="s">
        <v>88</v>
      </c>
      <c r="AU509" s="136" t="s">
        <v>26</v>
      </c>
      <c r="AV509" s="135" t="s">
        <v>26</v>
      </c>
      <c r="AW509" s="135" t="s">
        <v>279</v>
      </c>
      <c r="AX509" s="135" t="s">
        <v>35</v>
      </c>
      <c r="AY509" s="136" t="s">
        <v>85</v>
      </c>
    </row>
    <row r="510" spans="2:51" s="135" customFormat="1">
      <c r="B510" s="139"/>
      <c r="D510" s="134" t="s">
        <v>88</v>
      </c>
      <c r="E510" s="136" t="s">
        <v>40</v>
      </c>
      <c r="F510" s="141" t="s">
        <v>722</v>
      </c>
      <c r="H510" s="140">
        <v>31.038</v>
      </c>
      <c r="I510" s="234"/>
      <c r="L510" s="139"/>
      <c r="M510" s="138"/>
      <c r="T510" s="137"/>
      <c r="AT510" s="136" t="s">
        <v>88</v>
      </c>
      <c r="AU510" s="136" t="s">
        <v>26</v>
      </c>
      <c r="AV510" s="135" t="s">
        <v>26</v>
      </c>
      <c r="AW510" s="135" t="s">
        <v>279</v>
      </c>
      <c r="AX510" s="135" t="s">
        <v>35</v>
      </c>
      <c r="AY510" s="136" t="s">
        <v>85</v>
      </c>
    </row>
    <row r="511" spans="2:51" s="135" customFormat="1">
      <c r="B511" s="139"/>
      <c r="D511" s="134" t="s">
        <v>88</v>
      </c>
      <c r="E511" s="136" t="s">
        <v>40</v>
      </c>
      <c r="F511" s="141" t="s">
        <v>723</v>
      </c>
      <c r="H511" s="140">
        <v>39.869999999999997</v>
      </c>
      <c r="I511" s="234"/>
      <c r="L511" s="139"/>
      <c r="M511" s="138"/>
      <c r="T511" s="137"/>
      <c r="AT511" s="136" t="s">
        <v>88</v>
      </c>
      <c r="AU511" s="136" t="s">
        <v>26</v>
      </c>
      <c r="AV511" s="135" t="s">
        <v>26</v>
      </c>
      <c r="AW511" s="135" t="s">
        <v>279</v>
      </c>
      <c r="AX511" s="135" t="s">
        <v>35</v>
      </c>
      <c r="AY511" s="136" t="s">
        <v>85</v>
      </c>
    </row>
    <row r="512" spans="2:51" s="215" customFormat="1">
      <c r="B512" s="219"/>
      <c r="D512" s="134" t="s">
        <v>88</v>
      </c>
      <c r="E512" s="216" t="s">
        <v>40</v>
      </c>
      <c r="F512" s="221" t="s">
        <v>314</v>
      </c>
      <c r="H512" s="220">
        <v>596.40599999999995</v>
      </c>
      <c r="I512" s="239"/>
      <c r="L512" s="219"/>
      <c r="M512" s="218"/>
      <c r="T512" s="217"/>
      <c r="AT512" s="216" t="s">
        <v>88</v>
      </c>
      <c r="AU512" s="216" t="s">
        <v>26</v>
      </c>
      <c r="AV512" s="215" t="s">
        <v>27</v>
      </c>
      <c r="AW512" s="215" t="s">
        <v>279</v>
      </c>
      <c r="AX512" s="215" t="s">
        <v>35</v>
      </c>
      <c r="AY512" s="216" t="s">
        <v>85</v>
      </c>
    </row>
    <row r="513" spans="2:51" s="207" customFormat="1">
      <c r="B513" s="211"/>
      <c r="D513" s="134" t="s">
        <v>88</v>
      </c>
      <c r="E513" s="208" t="s">
        <v>40</v>
      </c>
      <c r="F513" s="212" t="s">
        <v>437</v>
      </c>
      <c r="H513" s="208" t="s">
        <v>40</v>
      </c>
      <c r="I513" s="233"/>
      <c r="L513" s="211"/>
      <c r="M513" s="210"/>
      <c r="T513" s="209"/>
      <c r="AT513" s="208" t="s">
        <v>88</v>
      </c>
      <c r="AU513" s="208" t="s">
        <v>26</v>
      </c>
      <c r="AV513" s="207" t="s">
        <v>25</v>
      </c>
      <c r="AW513" s="207" t="s">
        <v>279</v>
      </c>
      <c r="AX513" s="207" t="s">
        <v>35</v>
      </c>
      <c r="AY513" s="208" t="s">
        <v>85</v>
      </c>
    </row>
    <row r="514" spans="2:51" s="135" customFormat="1">
      <c r="B514" s="139"/>
      <c r="D514" s="134" t="s">
        <v>88</v>
      </c>
      <c r="E514" s="136" t="s">
        <v>40</v>
      </c>
      <c r="F514" s="141" t="s">
        <v>350</v>
      </c>
      <c r="H514" s="140">
        <v>236.26900000000001</v>
      </c>
      <c r="I514" s="234"/>
      <c r="L514" s="139"/>
      <c r="M514" s="138"/>
      <c r="T514" s="137"/>
      <c r="AT514" s="136" t="s">
        <v>88</v>
      </c>
      <c r="AU514" s="136" t="s">
        <v>26</v>
      </c>
      <c r="AV514" s="135" t="s">
        <v>26</v>
      </c>
      <c r="AW514" s="135" t="s">
        <v>279</v>
      </c>
      <c r="AX514" s="135" t="s">
        <v>35</v>
      </c>
      <c r="AY514" s="136" t="s">
        <v>85</v>
      </c>
    </row>
    <row r="515" spans="2:51" s="135" customFormat="1">
      <c r="B515" s="139"/>
      <c r="D515" s="134" t="s">
        <v>88</v>
      </c>
      <c r="E515" s="136" t="s">
        <v>40</v>
      </c>
      <c r="F515" s="141" t="s">
        <v>732</v>
      </c>
      <c r="H515" s="140">
        <v>-281.767</v>
      </c>
      <c r="I515" s="234"/>
      <c r="L515" s="139"/>
      <c r="M515" s="138"/>
      <c r="T515" s="137"/>
      <c r="AT515" s="136" t="s">
        <v>88</v>
      </c>
      <c r="AU515" s="136" t="s">
        <v>26</v>
      </c>
      <c r="AV515" s="135" t="s">
        <v>26</v>
      </c>
      <c r="AW515" s="135" t="s">
        <v>279</v>
      </c>
      <c r="AX515" s="135" t="s">
        <v>35</v>
      </c>
      <c r="AY515" s="136" t="s">
        <v>85</v>
      </c>
    </row>
    <row r="516" spans="2:51" s="199" customFormat="1">
      <c r="B516" s="204"/>
      <c r="D516" s="134" t="s">
        <v>88</v>
      </c>
      <c r="E516" s="200" t="s">
        <v>40</v>
      </c>
      <c r="F516" s="206" t="s">
        <v>280</v>
      </c>
      <c r="H516" s="205">
        <v>878.154</v>
      </c>
      <c r="I516" s="235"/>
      <c r="L516" s="204"/>
      <c r="M516" s="203"/>
      <c r="N516" s="202"/>
      <c r="O516" s="202"/>
      <c r="P516" s="202"/>
      <c r="Q516" s="202"/>
      <c r="R516" s="202"/>
      <c r="S516" s="202"/>
      <c r="T516" s="201"/>
      <c r="AT516" s="200" t="s">
        <v>88</v>
      </c>
      <c r="AU516" s="200" t="s">
        <v>26</v>
      </c>
      <c r="AV516" s="199" t="s">
        <v>28</v>
      </c>
      <c r="AW516" s="199" t="s">
        <v>279</v>
      </c>
      <c r="AX516" s="199" t="s">
        <v>25</v>
      </c>
      <c r="AY516" s="200" t="s">
        <v>85</v>
      </c>
    </row>
    <row r="517" spans="2:51" s="195" customFormat="1" ht="6.95" customHeight="1">
      <c r="B517" s="51"/>
      <c r="C517" s="52"/>
      <c r="D517" s="52"/>
      <c r="E517" s="52"/>
      <c r="F517" s="52"/>
      <c r="G517" s="52"/>
      <c r="H517" s="52"/>
      <c r="I517" s="52"/>
      <c r="J517" s="52"/>
      <c r="K517" s="52"/>
      <c r="L517" s="42"/>
    </row>
  </sheetData>
  <autoFilter ref="C143:K516" xr:uid="{00000000-0009-0000-0000-000001000000}"/>
  <mergeCells count="14">
    <mergeCell ref="E134:H134"/>
    <mergeCell ref="E136:H136"/>
    <mergeCell ref="E87:H87"/>
    <mergeCell ref="D118:F118"/>
    <mergeCell ref="D119:F119"/>
    <mergeCell ref="D120:F120"/>
    <mergeCell ref="D121:F121"/>
    <mergeCell ref="D122:F122"/>
    <mergeCell ref="E85:H85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061FC-1DEF-417C-8EBE-29DB7111B50D}">
  <sheetPr>
    <pageSetUpPr fitToPage="1"/>
  </sheetPr>
  <dimension ref="B2:BM267"/>
  <sheetViews>
    <sheetView showGridLines="0" topLeftCell="A264" workbookViewId="0">
      <selection activeCell="W131" sqref="W131"/>
    </sheetView>
  </sheetViews>
  <sheetFormatPr defaultRowHeight="11.25"/>
  <cols>
    <col min="1" max="1" width="7.140625" style="196" customWidth="1"/>
    <col min="2" max="2" width="1" style="196" customWidth="1"/>
    <col min="3" max="3" width="3.5703125" style="196" customWidth="1"/>
    <col min="4" max="4" width="3.7109375" style="196" customWidth="1"/>
    <col min="5" max="5" width="14.7109375" style="196" customWidth="1"/>
    <col min="6" max="6" width="43.5703125" style="196" customWidth="1"/>
    <col min="7" max="7" width="6.42578125" style="196" customWidth="1"/>
    <col min="8" max="8" width="12" style="196" customWidth="1"/>
    <col min="9" max="9" width="13.5703125" style="196" customWidth="1"/>
    <col min="10" max="10" width="19.140625" style="196" customWidth="1"/>
    <col min="11" max="11" width="19.140625" style="196" hidden="1" customWidth="1"/>
    <col min="12" max="12" width="8" style="196" customWidth="1"/>
    <col min="13" max="13" width="9.28515625" style="196" hidden="1" customWidth="1"/>
    <col min="14" max="14" width="9.140625" style="196"/>
    <col min="15" max="20" width="12.140625" style="196" hidden="1" customWidth="1"/>
    <col min="21" max="21" width="14" style="196" hidden="1" customWidth="1"/>
    <col min="22" max="22" width="10.5703125" style="196" customWidth="1"/>
    <col min="23" max="23" width="14" style="196" customWidth="1"/>
    <col min="24" max="24" width="10.5703125" style="196" customWidth="1"/>
    <col min="25" max="25" width="12.85546875" style="196" customWidth="1"/>
    <col min="26" max="26" width="9.42578125" style="196" customWidth="1"/>
    <col min="27" max="27" width="12.85546875" style="196" customWidth="1"/>
    <col min="28" max="28" width="14" style="196" customWidth="1"/>
    <col min="29" max="29" width="9.42578125" style="196" customWidth="1"/>
    <col min="30" max="30" width="12.85546875" style="196" customWidth="1"/>
    <col min="31" max="31" width="14" style="196" customWidth="1"/>
    <col min="32" max="16384" width="9.140625" style="196"/>
  </cols>
  <sheetData>
    <row r="2" spans="2:46" ht="36.950000000000003" customHeight="1">
      <c r="L2" s="376" t="s">
        <v>235</v>
      </c>
      <c r="M2" s="373"/>
      <c r="N2" s="373"/>
      <c r="O2" s="373"/>
      <c r="P2" s="373"/>
      <c r="Q2" s="373"/>
      <c r="R2" s="373"/>
      <c r="S2" s="373"/>
      <c r="T2" s="373"/>
      <c r="U2" s="373"/>
      <c r="V2" s="373"/>
      <c r="AT2" s="38" t="s">
        <v>1121</v>
      </c>
    </row>
    <row r="3" spans="2:46" ht="6.95" customHeight="1">
      <c r="B3" s="39"/>
      <c r="C3" s="40"/>
      <c r="D3" s="40"/>
      <c r="E3" s="40"/>
      <c r="F3" s="40"/>
      <c r="G3" s="40"/>
      <c r="H3" s="40"/>
      <c r="I3" s="40"/>
      <c r="J3" s="40"/>
      <c r="K3" s="40"/>
      <c r="L3" s="41"/>
      <c r="AT3" s="38" t="s">
        <v>35</v>
      </c>
    </row>
    <row r="4" spans="2:46" ht="24.95" customHeight="1">
      <c r="B4" s="41"/>
      <c r="D4" s="156" t="s">
        <v>36</v>
      </c>
      <c r="L4" s="41"/>
      <c r="M4" s="194" t="s">
        <v>37</v>
      </c>
      <c r="AT4" s="38" t="s">
        <v>38</v>
      </c>
    </row>
    <row r="5" spans="2:46" ht="6.95" customHeight="1">
      <c r="B5" s="41"/>
      <c r="L5" s="41"/>
    </row>
    <row r="6" spans="2:46" ht="12" customHeight="1">
      <c r="B6" s="41"/>
      <c r="D6" s="154" t="s">
        <v>33</v>
      </c>
      <c r="L6" s="41"/>
    </row>
    <row r="7" spans="2:46" ht="16.5" customHeight="1">
      <c r="B7" s="41"/>
      <c r="E7" s="374" t="str">
        <f>'[4]Rekapitulácia stavby'!K6</f>
        <v>SPORTWELL</v>
      </c>
      <c r="F7" s="375"/>
      <c r="G7" s="375"/>
      <c r="H7" s="375"/>
      <c r="L7" s="41"/>
    </row>
    <row r="8" spans="2:46" s="195" customFormat="1" ht="12" customHeight="1">
      <c r="B8" s="42"/>
      <c r="D8" s="154" t="s">
        <v>255</v>
      </c>
      <c r="L8" s="42"/>
    </row>
    <row r="9" spans="2:46" s="195" customFormat="1" ht="16.5" customHeight="1">
      <c r="B9" s="42"/>
      <c r="E9" s="377" t="s">
        <v>1120</v>
      </c>
      <c r="F9" s="378"/>
      <c r="G9" s="378"/>
      <c r="H9" s="378"/>
      <c r="L9" s="42"/>
    </row>
    <row r="10" spans="2:46" s="195" customFormat="1">
      <c r="B10" s="42"/>
      <c r="L10" s="42"/>
    </row>
    <row r="11" spans="2:46" s="195" customFormat="1" ht="12" customHeight="1">
      <c r="B11" s="42"/>
      <c r="D11" s="154" t="s">
        <v>39</v>
      </c>
      <c r="F11" s="197" t="s">
        <v>40</v>
      </c>
      <c r="I11" s="154" t="s">
        <v>41</v>
      </c>
      <c r="J11" s="197" t="s">
        <v>40</v>
      </c>
      <c r="L11" s="42"/>
    </row>
    <row r="12" spans="2:46" s="195" customFormat="1" ht="12" customHeight="1">
      <c r="B12" s="42"/>
      <c r="D12" s="154" t="s">
        <v>42</v>
      </c>
      <c r="F12" s="197" t="s">
        <v>356</v>
      </c>
      <c r="I12" s="154" t="s">
        <v>32</v>
      </c>
      <c r="J12" s="155"/>
      <c r="L12" s="42"/>
    </row>
    <row r="13" spans="2:46" s="195" customFormat="1" ht="10.9" customHeight="1">
      <c r="B13" s="42"/>
      <c r="L13" s="42"/>
    </row>
    <row r="14" spans="2:46" s="195" customFormat="1" ht="12" customHeight="1">
      <c r="B14" s="42"/>
      <c r="D14" s="154" t="s">
        <v>43</v>
      </c>
      <c r="I14" s="154" t="s">
        <v>44</v>
      </c>
      <c r="J14" s="197" t="str">
        <f>IF('[4]Rekapitulácia stavby'!AN10="","",'[4]Rekapitulácia stavby'!AN10)</f>
        <v/>
      </c>
      <c r="L14" s="42"/>
    </row>
    <row r="15" spans="2:46" s="195" customFormat="1" ht="18" customHeight="1">
      <c r="B15" s="42"/>
      <c r="E15" s="197" t="str">
        <f>IF('[4]Rekapitulácia stavby'!E11="","",'[4]Rekapitulácia stavby'!E11)</f>
        <v xml:space="preserve"> </v>
      </c>
      <c r="I15" s="154" t="s">
        <v>45</v>
      </c>
      <c r="J15" s="197" t="str">
        <f>IF('[4]Rekapitulácia stavby'!AN11="","",'[4]Rekapitulácia stavby'!AN11)</f>
        <v/>
      </c>
      <c r="L15" s="42"/>
    </row>
    <row r="16" spans="2:46" s="195" customFormat="1" ht="6.95" customHeight="1">
      <c r="B16" s="42"/>
      <c r="L16" s="42"/>
    </row>
    <row r="17" spans="2:12" s="195" customFormat="1" ht="12" customHeight="1">
      <c r="B17" s="42"/>
      <c r="D17" s="154" t="s">
        <v>46</v>
      </c>
      <c r="I17" s="154" t="s">
        <v>44</v>
      </c>
      <c r="J17" s="223" t="str">
        <f>'[4]Rekapitulácia stavby'!AN13</f>
        <v>Vyplň údaj</v>
      </c>
      <c r="L17" s="42"/>
    </row>
    <row r="18" spans="2:12" s="195" customFormat="1" ht="18" customHeight="1">
      <c r="B18" s="42"/>
      <c r="E18" s="379" t="str">
        <f>'[4]Rekapitulácia stavby'!E14</f>
        <v>Vyplň údaj</v>
      </c>
      <c r="F18" s="380"/>
      <c r="G18" s="380"/>
      <c r="H18" s="380"/>
      <c r="I18" s="154" t="s">
        <v>45</v>
      </c>
      <c r="J18" s="223" t="str">
        <f>'[4]Rekapitulácia stavby'!AN14</f>
        <v>Vyplň údaj</v>
      </c>
      <c r="L18" s="42"/>
    </row>
    <row r="19" spans="2:12" s="195" customFormat="1" ht="6.95" customHeight="1">
      <c r="B19" s="42"/>
      <c r="L19" s="42"/>
    </row>
    <row r="20" spans="2:12" s="195" customFormat="1" ht="12" customHeight="1">
      <c r="B20" s="42"/>
      <c r="D20" s="154" t="s">
        <v>47</v>
      </c>
      <c r="I20" s="154" t="s">
        <v>44</v>
      </c>
      <c r="J20" s="197" t="s">
        <v>40</v>
      </c>
      <c r="L20" s="42"/>
    </row>
    <row r="21" spans="2:12" s="195" customFormat="1" ht="18" customHeight="1">
      <c r="B21" s="42"/>
      <c r="E21" s="197" t="s">
        <v>1119</v>
      </c>
      <c r="I21" s="154" t="s">
        <v>45</v>
      </c>
      <c r="J21" s="197" t="s">
        <v>40</v>
      </c>
      <c r="L21" s="42"/>
    </row>
    <row r="22" spans="2:12" s="195" customFormat="1" ht="6.95" customHeight="1">
      <c r="B22" s="42"/>
      <c r="L22" s="42"/>
    </row>
    <row r="23" spans="2:12" s="195" customFormat="1" ht="12" customHeight="1">
      <c r="B23" s="42"/>
      <c r="D23" s="154" t="s">
        <v>48</v>
      </c>
      <c r="I23" s="154" t="s">
        <v>44</v>
      </c>
      <c r="J23" s="197" t="s">
        <v>40</v>
      </c>
      <c r="L23" s="42"/>
    </row>
    <row r="24" spans="2:12" s="195" customFormat="1" ht="18" customHeight="1">
      <c r="B24" s="42"/>
      <c r="E24" s="197" t="s">
        <v>1118</v>
      </c>
      <c r="I24" s="154" t="s">
        <v>45</v>
      </c>
      <c r="J24" s="197" t="s">
        <v>40</v>
      </c>
      <c r="L24" s="42"/>
    </row>
    <row r="25" spans="2:12" s="195" customFormat="1" ht="6.95" customHeight="1">
      <c r="B25" s="42"/>
      <c r="L25" s="42"/>
    </row>
    <row r="26" spans="2:12" s="195" customFormat="1" ht="12" customHeight="1">
      <c r="B26" s="42"/>
      <c r="D26" s="154" t="s">
        <v>34</v>
      </c>
      <c r="L26" s="42"/>
    </row>
    <row r="27" spans="2:12" s="43" customFormat="1" ht="16.5" customHeight="1">
      <c r="B27" s="44"/>
      <c r="E27" s="381" t="s">
        <v>40</v>
      </c>
      <c r="F27" s="381"/>
      <c r="G27" s="381"/>
      <c r="H27" s="381"/>
      <c r="L27" s="44"/>
    </row>
    <row r="28" spans="2:12" s="195" customFormat="1" ht="6.95" customHeight="1">
      <c r="B28" s="42"/>
      <c r="L28" s="42"/>
    </row>
    <row r="29" spans="2:12" s="195" customFormat="1" ht="6.95" customHeight="1">
      <c r="B29" s="42"/>
      <c r="D29" s="45"/>
      <c r="E29" s="45"/>
      <c r="F29" s="45"/>
      <c r="G29" s="45"/>
      <c r="H29" s="45"/>
      <c r="I29" s="45"/>
      <c r="J29" s="45"/>
      <c r="K29" s="45"/>
      <c r="L29" s="42"/>
    </row>
    <row r="30" spans="2:12" s="195" customFormat="1" ht="25.35" customHeight="1">
      <c r="B30" s="42"/>
      <c r="D30" s="191" t="s">
        <v>51</v>
      </c>
      <c r="J30" s="171">
        <f>ROUND(J127, 2)</f>
        <v>0</v>
      </c>
      <c r="L30" s="42"/>
    </row>
    <row r="31" spans="2:12" s="195" customFormat="1" ht="6.95" customHeight="1">
      <c r="B31" s="42"/>
      <c r="D31" s="45"/>
      <c r="E31" s="45"/>
      <c r="F31" s="45"/>
      <c r="G31" s="45"/>
      <c r="H31" s="45"/>
      <c r="I31" s="45"/>
      <c r="J31" s="45"/>
      <c r="K31" s="45"/>
      <c r="L31" s="42"/>
    </row>
    <row r="32" spans="2:12" s="195" customFormat="1" ht="14.45" customHeight="1">
      <c r="B32" s="42"/>
      <c r="F32" s="190" t="s">
        <v>52</v>
      </c>
      <c r="I32" s="190" t="s">
        <v>53</v>
      </c>
      <c r="J32" s="190" t="s">
        <v>54</v>
      </c>
      <c r="L32" s="42"/>
    </row>
    <row r="33" spans="2:12" s="195" customFormat="1" ht="14.45" customHeight="1">
      <c r="B33" s="42"/>
      <c r="D33" s="189" t="s">
        <v>1</v>
      </c>
      <c r="E33" s="185" t="s">
        <v>55</v>
      </c>
      <c r="F33" s="182">
        <f>ROUND((SUM(BE127:BE266)),  2)</f>
        <v>0</v>
      </c>
      <c r="G33" s="184"/>
      <c r="H33" s="184"/>
      <c r="I33" s="183">
        <v>0.2</v>
      </c>
      <c r="J33" s="182">
        <f>ROUND(((SUM(BE127:BE266))*I33),  2)</f>
        <v>0</v>
      </c>
      <c r="L33" s="42"/>
    </row>
    <row r="34" spans="2:12" s="195" customFormat="1" ht="14.45" customHeight="1">
      <c r="B34" s="42"/>
      <c r="E34" s="185" t="s">
        <v>56</v>
      </c>
      <c r="F34" s="182">
        <f>ROUND((SUM(BF127:BF266)),  2)</f>
        <v>0</v>
      </c>
      <c r="G34" s="184"/>
      <c r="H34" s="184"/>
      <c r="I34" s="183">
        <v>0.2</v>
      </c>
      <c r="J34" s="182">
        <f>ROUND(((SUM(BF127:BF266))*I34),  2)</f>
        <v>0</v>
      </c>
      <c r="L34" s="42"/>
    </row>
    <row r="35" spans="2:12" s="195" customFormat="1" ht="14.45" hidden="1" customHeight="1">
      <c r="B35" s="42"/>
      <c r="E35" s="154" t="s">
        <v>57</v>
      </c>
      <c r="F35" s="186">
        <f>ROUND((SUM(BG127:BG266)),  2)</f>
        <v>0</v>
      </c>
      <c r="I35" s="187">
        <v>0.2</v>
      </c>
      <c r="J35" s="186">
        <f>0</f>
        <v>0</v>
      </c>
      <c r="L35" s="42"/>
    </row>
    <row r="36" spans="2:12" s="195" customFormat="1" ht="14.45" hidden="1" customHeight="1">
      <c r="B36" s="42"/>
      <c r="E36" s="154" t="s">
        <v>58</v>
      </c>
      <c r="F36" s="186">
        <f>ROUND((SUM(BH127:BH266)),  2)</f>
        <v>0</v>
      </c>
      <c r="I36" s="187">
        <v>0.2</v>
      </c>
      <c r="J36" s="186">
        <f>0</f>
        <v>0</v>
      </c>
      <c r="L36" s="42"/>
    </row>
    <row r="37" spans="2:12" s="195" customFormat="1" ht="14.45" hidden="1" customHeight="1">
      <c r="B37" s="42"/>
      <c r="E37" s="185" t="s">
        <v>59</v>
      </c>
      <c r="F37" s="182">
        <f>ROUND((SUM(BI127:BI266)),  2)</f>
        <v>0</v>
      </c>
      <c r="G37" s="184"/>
      <c r="H37" s="184"/>
      <c r="I37" s="183">
        <v>0</v>
      </c>
      <c r="J37" s="182">
        <f>0</f>
        <v>0</v>
      </c>
      <c r="L37" s="42"/>
    </row>
    <row r="38" spans="2:12" s="195" customFormat="1" ht="6.95" customHeight="1">
      <c r="B38" s="42"/>
      <c r="L38" s="42"/>
    </row>
    <row r="39" spans="2:12" s="195" customFormat="1" ht="25.35" customHeight="1">
      <c r="B39" s="42"/>
      <c r="C39" s="46"/>
      <c r="D39" s="181" t="s">
        <v>60</v>
      </c>
      <c r="E39" s="47"/>
      <c r="F39" s="47"/>
      <c r="G39" s="180" t="s">
        <v>61</v>
      </c>
      <c r="H39" s="179" t="s">
        <v>2</v>
      </c>
      <c r="I39" s="47"/>
      <c r="J39" s="178">
        <f>SUM(J30:J37)</f>
        <v>0</v>
      </c>
      <c r="K39" s="48"/>
      <c r="L39" s="42"/>
    </row>
    <row r="40" spans="2:12" s="195" customFormat="1" ht="14.45" customHeight="1">
      <c r="B40" s="42"/>
      <c r="L40" s="42"/>
    </row>
    <row r="41" spans="2:12" ht="14.45" customHeight="1">
      <c r="B41" s="41"/>
      <c r="L41" s="41"/>
    </row>
    <row r="42" spans="2:12" ht="14.45" customHeight="1">
      <c r="B42" s="41"/>
      <c r="L42" s="41"/>
    </row>
    <row r="43" spans="2:12" ht="14.45" customHeight="1">
      <c r="B43" s="41"/>
      <c r="L43" s="41"/>
    </row>
    <row r="44" spans="2:12" ht="14.45" customHeight="1">
      <c r="B44" s="41"/>
      <c r="L44" s="41"/>
    </row>
    <row r="45" spans="2:12" ht="14.45" customHeight="1">
      <c r="B45" s="41"/>
      <c r="L45" s="41"/>
    </row>
    <row r="46" spans="2:12" ht="14.45" customHeight="1">
      <c r="B46" s="41"/>
      <c r="L46" s="41"/>
    </row>
    <row r="47" spans="2:12" ht="14.45" customHeight="1">
      <c r="B47" s="41"/>
      <c r="L47" s="41"/>
    </row>
    <row r="48" spans="2:12" ht="14.45" customHeight="1">
      <c r="B48" s="41"/>
      <c r="L48" s="41"/>
    </row>
    <row r="49" spans="2:12" ht="14.45" customHeight="1">
      <c r="B49" s="41"/>
      <c r="L49" s="41"/>
    </row>
    <row r="50" spans="2:12" s="195" customFormat="1" ht="14.45" customHeight="1">
      <c r="B50" s="42"/>
      <c r="D50" s="177" t="s">
        <v>62</v>
      </c>
      <c r="E50" s="49"/>
      <c r="F50" s="49"/>
      <c r="G50" s="177" t="s">
        <v>63</v>
      </c>
      <c r="H50" s="49"/>
      <c r="I50" s="49"/>
      <c r="J50" s="49"/>
      <c r="K50" s="49"/>
      <c r="L50" s="42"/>
    </row>
    <row r="51" spans="2:12">
      <c r="B51" s="41"/>
      <c r="L51" s="41"/>
    </row>
    <row r="52" spans="2:12">
      <c r="B52" s="41"/>
      <c r="L52" s="41"/>
    </row>
    <row r="53" spans="2:12">
      <c r="B53" s="41"/>
      <c r="L53" s="41"/>
    </row>
    <row r="54" spans="2:12">
      <c r="B54" s="41"/>
      <c r="L54" s="41"/>
    </row>
    <row r="55" spans="2:12">
      <c r="B55" s="41"/>
      <c r="L55" s="41"/>
    </row>
    <row r="56" spans="2:12">
      <c r="B56" s="41"/>
      <c r="L56" s="41"/>
    </row>
    <row r="57" spans="2:12">
      <c r="B57" s="41"/>
      <c r="L57" s="41"/>
    </row>
    <row r="58" spans="2:12">
      <c r="B58" s="41"/>
      <c r="L58" s="41"/>
    </row>
    <row r="59" spans="2:12">
      <c r="B59" s="41"/>
      <c r="L59" s="41"/>
    </row>
    <row r="60" spans="2:12">
      <c r="B60" s="41"/>
      <c r="L60" s="41"/>
    </row>
    <row r="61" spans="2:12" s="195" customFormat="1" ht="12.75">
      <c r="B61" s="42"/>
      <c r="D61" s="175" t="s">
        <v>64</v>
      </c>
      <c r="E61" s="50"/>
      <c r="F61" s="176" t="s">
        <v>65</v>
      </c>
      <c r="G61" s="175" t="s">
        <v>64</v>
      </c>
      <c r="H61" s="50"/>
      <c r="I61" s="50"/>
      <c r="J61" s="174" t="s">
        <v>65</v>
      </c>
      <c r="K61" s="50"/>
      <c r="L61" s="42"/>
    </row>
    <row r="62" spans="2:12">
      <c r="B62" s="41"/>
      <c r="L62" s="41"/>
    </row>
    <row r="63" spans="2:12">
      <c r="B63" s="41"/>
      <c r="L63" s="41"/>
    </row>
    <row r="64" spans="2:12">
      <c r="B64" s="41"/>
      <c r="L64" s="41"/>
    </row>
    <row r="65" spans="2:12" s="195" customFormat="1" ht="12.75">
      <c r="B65" s="42"/>
      <c r="D65" s="177" t="s">
        <v>66</v>
      </c>
      <c r="E65" s="49"/>
      <c r="F65" s="49"/>
      <c r="G65" s="177" t="s">
        <v>67</v>
      </c>
      <c r="H65" s="49"/>
      <c r="I65" s="49"/>
      <c r="J65" s="49"/>
      <c r="K65" s="49"/>
      <c r="L65" s="42"/>
    </row>
    <row r="66" spans="2:12">
      <c r="B66" s="41"/>
      <c r="L66" s="41"/>
    </row>
    <row r="67" spans="2:12">
      <c r="B67" s="41"/>
      <c r="L67" s="41"/>
    </row>
    <row r="68" spans="2:12">
      <c r="B68" s="41"/>
      <c r="L68" s="41"/>
    </row>
    <row r="69" spans="2:12">
      <c r="B69" s="41"/>
      <c r="L69" s="41"/>
    </row>
    <row r="70" spans="2:12">
      <c r="B70" s="41"/>
      <c r="L70" s="41"/>
    </row>
    <row r="71" spans="2:12">
      <c r="B71" s="41"/>
      <c r="L71" s="41"/>
    </row>
    <row r="72" spans="2:12">
      <c r="B72" s="41"/>
      <c r="L72" s="41"/>
    </row>
    <row r="73" spans="2:12">
      <c r="B73" s="41"/>
      <c r="L73" s="41"/>
    </row>
    <row r="74" spans="2:12">
      <c r="B74" s="41"/>
      <c r="L74" s="41"/>
    </row>
    <row r="75" spans="2:12">
      <c r="B75" s="41"/>
      <c r="L75" s="41"/>
    </row>
    <row r="76" spans="2:12" s="195" customFormat="1" ht="12.75">
      <c r="B76" s="42"/>
      <c r="D76" s="175" t="s">
        <v>64</v>
      </c>
      <c r="E76" s="50"/>
      <c r="F76" s="176" t="s">
        <v>65</v>
      </c>
      <c r="G76" s="175" t="s">
        <v>64</v>
      </c>
      <c r="H76" s="50"/>
      <c r="I76" s="50"/>
      <c r="J76" s="174" t="s">
        <v>65</v>
      </c>
      <c r="K76" s="50"/>
      <c r="L76" s="42"/>
    </row>
    <row r="77" spans="2:12" s="195" customFormat="1" ht="14.45" customHeight="1"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2"/>
    </row>
    <row r="81" spans="2:47" s="195" customFormat="1" ht="6.95" customHeight="1"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2"/>
    </row>
    <row r="82" spans="2:47" s="195" customFormat="1" ht="24.95" customHeight="1">
      <c r="B82" s="42"/>
      <c r="C82" s="156" t="s">
        <v>68</v>
      </c>
      <c r="L82" s="42"/>
    </row>
    <row r="83" spans="2:47" s="195" customFormat="1" ht="6.95" customHeight="1">
      <c r="B83" s="42"/>
      <c r="L83" s="42"/>
    </row>
    <row r="84" spans="2:47" s="195" customFormat="1" ht="12" customHeight="1">
      <c r="B84" s="42"/>
      <c r="C84" s="154" t="s">
        <v>33</v>
      </c>
      <c r="L84" s="42"/>
    </row>
    <row r="85" spans="2:47" s="195" customFormat="1" ht="16.5" customHeight="1">
      <c r="B85" s="42"/>
      <c r="E85" s="374" t="str">
        <f>E7</f>
        <v>SPORTWELL</v>
      </c>
      <c r="F85" s="375"/>
      <c r="G85" s="375"/>
      <c r="H85" s="375"/>
      <c r="L85" s="42"/>
    </row>
    <row r="86" spans="2:47" s="195" customFormat="1" ht="12" customHeight="1">
      <c r="B86" s="42"/>
      <c r="C86" s="154" t="s">
        <v>255</v>
      </c>
      <c r="L86" s="42"/>
    </row>
    <row r="87" spans="2:47" s="195" customFormat="1" ht="16.5" customHeight="1">
      <c r="B87" s="42"/>
      <c r="E87" s="377" t="str">
        <f>E9</f>
        <v>02 - ZTI - Fitness</v>
      </c>
      <c r="F87" s="378"/>
      <c r="G87" s="378"/>
      <c r="H87" s="378"/>
      <c r="L87" s="42"/>
    </row>
    <row r="88" spans="2:47" s="195" customFormat="1" ht="6.95" customHeight="1">
      <c r="B88" s="42"/>
      <c r="L88" s="42"/>
    </row>
    <row r="89" spans="2:47" s="195" customFormat="1" ht="12" customHeight="1">
      <c r="B89" s="42"/>
      <c r="C89" s="154" t="s">
        <v>42</v>
      </c>
      <c r="F89" s="197" t="str">
        <f>F12</f>
        <v>Bratislava</v>
      </c>
      <c r="I89" s="154" t="s">
        <v>32</v>
      </c>
      <c r="J89" s="155" t="str">
        <f>IF(J12="","",J12)</f>
        <v/>
      </c>
      <c r="L89" s="42"/>
    </row>
    <row r="90" spans="2:47" s="195" customFormat="1" ht="6.95" customHeight="1">
      <c r="B90" s="42"/>
      <c r="L90" s="42"/>
    </row>
    <row r="91" spans="2:47" s="195" customFormat="1" ht="15.2" customHeight="1">
      <c r="B91" s="42"/>
      <c r="C91" s="154" t="s">
        <v>43</v>
      </c>
      <c r="F91" s="197" t="str">
        <f>E15</f>
        <v xml:space="preserve"> </v>
      </c>
      <c r="I91" s="154" t="s">
        <v>47</v>
      </c>
      <c r="J91" s="198"/>
      <c r="L91" s="42"/>
    </row>
    <row r="92" spans="2:47" s="195" customFormat="1" ht="25.7" customHeight="1">
      <c r="B92" s="42"/>
      <c r="C92" s="154" t="s">
        <v>46</v>
      </c>
      <c r="F92" s="197" t="str">
        <f>IF(E18="","",E18)</f>
        <v>Vyplň údaj</v>
      </c>
      <c r="I92" s="154" t="s">
        <v>48</v>
      </c>
      <c r="J92" s="198"/>
      <c r="L92" s="42"/>
    </row>
    <row r="93" spans="2:47" s="195" customFormat="1" ht="10.35" customHeight="1">
      <c r="B93" s="42"/>
      <c r="L93" s="42"/>
    </row>
    <row r="94" spans="2:47" s="195" customFormat="1" ht="29.25" customHeight="1">
      <c r="B94" s="42"/>
      <c r="C94" s="173" t="s">
        <v>69</v>
      </c>
      <c r="D94" s="46"/>
      <c r="E94" s="46"/>
      <c r="F94" s="46"/>
      <c r="G94" s="46"/>
      <c r="H94" s="46"/>
      <c r="I94" s="46"/>
      <c r="J94" s="172" t="s">
        <v>70</v>
      </c>
      <c r="K94" s="46"/>
      <c r="L94" s="42"/>
    </row>
    <row r="95" spans="2:47" s="195" customFormat="1" ht="10.35" customHeight="1">
      <c r="B95" s="42"/>
      <c r="L95" s="42"/>
    </row>
    <row r="96" spans="2:47" s="195" customFormat="1" ht="22.9" customHeight="1">
      <c r="B96" s="42"/>
      <c r="C96" s="160" t="s">
        <v>49</v>
      </c>
      <c r="J96" s="171">
        <f>J127</f>
        <v>0</v>
      </c>
      <c r="L96" s="42"/>
      <c r="AU96" s="38" t="s">
        <v>72</v>
      </c>
    </row>
    <row r="97" spans="2:12" s="166" customFormat="1" ht="24.95" customHeight="1">
      <c r="B97" s="167"/>
      <c r="D97" s="170" t="s">
        <v>265</v>
      </c>
      <c r="E97" s="169"/>
      <c r="F97" s="169"/>
      <c r="G97" s="169"/>
      <c r="H97" s="169"/>
      <c r="I97" s="169"/>
      <c r="J97" s="168">
        <f>J128</f>
        <v>0</v>
      </c>
      <c r="L97" s="167"/>
    </row>
    <row r="98" spans="2:12" s="161" customFormat="1" ht="19.899999999999999" customHeight="1">
      <c r="B98" s="162"/>
      <c r="D98" s="165" t="s">
        <v>1117</v>
      </c>
      <c r="E98" s="164"/>
      <c r="F98" s="164"/>
      <c r="G98" s="164"/>
      <c r="H98" s="164"/>
      <c r="I98" s="164"/>
      <c r="J98" s="163">
        <f>J129</f>
        <v>0</v>
      </c>
      <c r="L98" s="162"/>
    </row>
    <row r="99" spans="2:12" s="161" customFormat="1" ht="19.899999999999999" customHeight="1">
      <c r="B99" s="162"/>
      <c r="D99" s="165" t="s">
        <v>270</v>
      </c>
      <c r="E99" s="164"/>
      <c r="F99" s="164"/>
      <c r="G99" s="164"/>
      <c r="H99" s="164"/>
      <c r="I99" s="164"/>
      <c r="J99" s="163">
        <f>J133</f>
        <v>0</v>
      </c>
      <c r="L99" s="162"/>
    </row>
    <row r="100" spans="2:12" s="166" customFormat="1" ht="24.95" customHeight="1">
      <c r="B100" s="167"/>
      <c r="D100" s="170" t="s">
        <v>1116</v>
      </c>
      <c r="E100" s="169"/>
      <c r="F100" s="169"/>
      <c r="G100" s="169"/>
      <c r="H100" s="169"/>
      <c r="I100" s="169"/>
      <c r="J100" s="168">
        <f>J139</f>
        <v>0</v>
      </c>
      <c r="L100" s="167"/>
    </row>
    <row r="101" spans="2:12" s="161" customFormat="1" ht="19.899999999999999" customHeight="1">
      <c r="B101" s="162"/>
      <c r="D101" s="165" t="s">
        <v>141</v>
      </c>
      <c r="E101" s="164"/>
      <c r="F101" s="164"/>
      <c r="G101" s="164"/>
      <c r="H101" s="164"/>
      <c r="I101" s="164"/>
      <c r="J101" s="163">
        <f>J140</f>
        <v>0</v>
      </c>
      <c r="L101" s="162"/>
    </row>
    <row r="102" spans="2:12" s="161" customFormat="1" ht="19.899999999999999" customHeight="1">
      <c r="B102" s="162"/>
      <c r="D102" s="165" t="s">
        <v>359</v>
      </c>
      <c r="E102" s="164"/>
      <c r="F102" s="164"/>
      <c r="G102" s="164"/>
      <c r="H102" s="164"/>
      <c r="I102" s="164"/>
      <c r="J102" s="163">
        <f>J158</f>
        <v>0</v>
      </c>
      <c r="L102" s="162"/>
    </row>
    <row r="103" spans="2:12" s="161" customFormat="1" ht="19.899999999999999" customHeight="1">
      <c r="B103" s="162"/>
      <c r="D103" s="165" t="s">
        <v>1115</v>
      </c>
      <c r="E103" s="164"/>
      <c r="F103" s="164"/>
      <c r="G103" s="164"/>
      <c r="H103" s="164"/>
      <c r="I103" s="164"/>
      <c r="J103" s="163">
        <f>J176</f>
        <v>0</v>
      </c>
      <c r="L103" s="162"/>
    </row>
    <row r="104" spans="2:12" s="161" customFormat="1" ht="19.899999999999999" customHeight="1">
      <c r="B104" s="162"/>
      <c r="D104" s="165" t="s">
        <v>1114</v>
      </c>
      <c r="E104" s="164"/>
      <c r="F104" s="164"/>
      <c r="G104" s="164"/>
      <c r="H104" s="164"/>
      <c r="I104" s="164"/>
      <c r="J104" s="163">
        <f>J212</f>
        <v>0</v>
      </c>
      <c r="L104" s="162"/>
    </row>
    <row r="105" spans="2:12" s="161" customFormat="1" ht="19.899999999999999" customHeight="1">
      <c r="B105" s="162"/>
      <c r="D105" s="165" t="s">
        <v>1113</v>
      </c>
      <c r="E105" s="164"/>
      <c r="F105" s="164"/>
      <c r="G105" s="164"/>
      <c r="H105" s="164"/>
      <c r="I105" s="164"/>
      <c r="J105" s="163">
        <f>J216</f>
        <v>0</v>
      </c>
      <c r="L105" s="162"/>
    </row>
    <row r="106" spans="2:12" s="161" customFormat="1" ht="19.899999999999999" customHeight="1">
      <c r="B106" s="162"/>
      <c r="D106" s="165" t="s">
        <v>257</v>
      </c>
      <c r="E106" s="164"/>
      <c r="F106" s="164"/>
      <c r="G106" s="164"/>
      <c r="H106" s="164"/>
      <c r="I106" s="164"/>
      <c r="J106" s="163">
        <f>J252</f>
        <v>0</v>
      </c>
      <c r="L106" s="162"/>
    </row>
    <row r="107" spans="2:12" s="161" customFormat="1" ht="19.899999999999999" customHeight="1">
      <c r="B107" s="162"/>
      <c r="D107" s="165" t="s">
        <v>275</v>
      </c>
      <c r="E107" s="164"/>
      <c r="F107" s="164"/>
      <c r="G107" s="164"/>
      <c r="H107" s="164"/>
      <c r="I107" s="164"/>
      <c r="J107" s="163">
        <f>J265</f>
        <v>0</v>
      </c>
      <c r="L107" s="162"/>
    </row>
    <row r="108" spans="2:12" s="195" customFormat="1" ht="21.75" customHeight="1">
      <c r="B108" s="42"/>
      <c r="L108" s="42"/>
    </row>
    <row r="109" spans="2:12" s="195" customFormat="1" ht="6.95" customHeight="1">
      <c r="B109" s="51"/>
      <c r="C109" s="52"/>
      <c r="D109" s="52"/>
      <c r="E109" s="52"/>
      <c r="F109" s="52"/>
      <c r="G109" s="52"/>
      <c r="H109" s="52"/>
      <c r="I109" s="52"/>
      <c r="J109" s="52"/>
      <c r="K109" s="52"/>
      <c r="L109" s="42"/>
    </row>
    <row r="113" spans="2:63" s="195" customFormat="1" ht="6.95" customHeight="1">
      <c r="B113" s="53"/>
      <c r="C113" s="54"/>
      <c r="D113" s="54"/>
      <c r="E113" s="54"/>
      <c r="F113" s="54"/>
      <c r="G113" s="54"/>
      <c r="H113" s="54"/>
      <c r="I113" s="54"/>
      <c r="J113" s="54"/>
      <c r="K113" s="54"/>
      <c r="L113" s="42"/>
    </row>
    <row r="114" spans="2:63" s="195" customFormat="1" ht="24.95" customHeight="1">
      <c r="B114" s="42"/>
      <c r="C114" s="156" t="s">
        <v>22</v>
      </c>
      <c r="L114" s="42"/>
    </row>
    <row r="115" spans="2:63" s="195" customFormat="1" ht="6.95" customHeight="1">
      <c r="B115" s="42"/>
      <c r="L115" s="42"/>
    </row>
    <row r="116" spans="2:63" s="195" customFormat="1" ht="12" customHeight="1">
      <c r="B116" s="42"/>
      <c r="C116" s="154" t="s">
        <v>33</v>
      </c>
      <c r="L116" s="42"/>
    </row>
    <row r="117" spans="2:63" s="195" customFormat="1" ht="16.5" customHeight="1">
      <c r="B117" s="42"/>
      <c r="E117" s="374" t="str">
        <f>E7</f>
        <v>SPORTWELL</v>
      </c>
      <c r="F117" s="375"/>
      <c r="G117" s="375"/>
      <c r="H117" s="375"/>
      <c r="L117" s="42"/>
    </row>
    <row r="118" spans="2:63" s="195" customFormat="1" ht="12" customHeight="1">
      <c r="B118" s="42"/>
      <c r="C118" s="154" t="s">
        <v>255</v>
      </c>
      <c r="L118" s="42"/>
    </row>
    <row r="119" spans="2:63" s="195" customFormat="1" ht="16.5" customHeight="1">
      <c r="B119" s="42"/>
      <c r="E119" s="377" t="str">
        <f>E9</f>
        <v>02 - ZTI - Fitness</v>
      </c>
      <c r="F119" s="378"/>
      <c r="G119" s="378"/>
      <c r="H119" s="378"/>
      <c r="L119" s="42"/>
    </row>
    <row r="120" spans="2:63" s="195" customFormat="1" ht="6.95" customHeight="1">
      <c r="B120" s="42"/>
      <c r="L120" s="42"/>
    </row>
    <row r="121" spans="2:63" s="195" customFormat="1" ht="12" customHeight="1">
      <c r="B121" s="42"/>
      <c r="C121" s="154" t="s">
        <v>42</v>
      </c>
      <c r="F121" s="197" t="str">
        <f>F12</f>
        <v>Bratislava</v>
      </c>
      <c r="I121" s="154" t="s">
        <v>32</v>
      </c>
      <c r="J121" s="155" t="str">
        <f>IF(J12="","",J12)</f>
        <v/>
      </c>
      <c r="L121" s="42"/>
    </row>
    <row r="122" spans="2:63" s="195" customFormat="1" ht="6.95" customHeight="1">
      <c r="B122" s="42"/>
      <c r="L122" s="42"/>
    </row>
    <row r="123" spans="2:63" s="195" customFormat="1" ht="15.2" customHeight="1">
      <c r="B123" s="42"/>
      <c r="C123" s="154" t="s">
        <v>43</v>
      </c>
      <c r="F123" s="197" t="str">
        <f>E15</f>
        <v xml:space="preserve"> </v>
      </c>
      <c r="I123" s="154" t="s">
        <v>47</v>
      </c>
      <c r="J123" s="198"/>
      <c r="L123" s="42"/>
    </row>
    <row r="124" spans="2:63" s="195" customFormat="1" ht="25.7" customHeight="1">
      <c r="B124" s="42"/>
      <c r="C124" s="154" t="s">
        <v>46</v>
      </c>
      <c r="F124" s="197" t="str">
        <f>IF(E18="","",E18)</f>
        <v>Vyplň údaj</v>
      </c>
      <c r="I124" s="154" t="s">
        <v>48</v>
      </c>
      <c r="J124" s="198"/>
      <c r="L124" s="42"/>
    </row>
    <row r="125" spans="2:63" s="195" customFormat="1" ht="10.35" customHeight="1">
      <c r="B125" s="42"/>
      <c r="L125" s="42"/>
    </row>
    <row r="126" spans="2:63" s="56" customFormat="1" ht="29.25" customHeight="1">
      <c r="B126" s="57"/>
      <c r="C126" s="153" t="s">
        <v>76</v>
      </c>
      <c r="D126" s="152" t="s">
        <v>5</v>
      </c>
      <c r="E126" s="152" t="s">
        <v>3</v>
      </c>
      <c r="F126" s="152" t="s">
        <v>23</v>
      </c>
      <c r="G126" s="152" t="s">
        <v>24</v>
      </c>
      <c r="H126" s="152" t="s">
        <v>4</v>
      </c>
      <c r="I126" s="152" t="s">
        <v>77</v>
      </c>
      <c r="J126" s="151" t="s">
        <v>70</v>
      </c>
      <c r="K126" s="150" t="s">
        <v>78</v>
      </c>
      <c r="L126" s="57"/>
      <c r="M126" s="149" t="s">
        <v>40</v>
      </c>
      <c r="N126" s="148" t="s">
        <v>1</v>
      </c>
      <c r="O126" s="148" t="s">
        <v>79</v>
      </c>
      <c r="P126" s="148" t="s">
        <v>80</v>
      </c>
      <c r="Q126" s="148" t="s">
        <v>81</v>
      </c>
      <c r="R126" s="148" t="s">
        <v>82</v>
      </c>
      <c r="S126" s="148" t="s">
        <v>83</v>
      </c>
      <c r="T126" s="147" t="s">
        <v>84</v>
      </c>
    </row>
    <row r="127" spans="2:63" s="195" customFormat="1" ht="22.9" customHeight="1">
      <c r="B127" s="42"/>
      <c r="C127" s="146" t="s">
        <v>49</v>
      </c>
      <c r="J127" s="145">
        <f>BK127</f>
        <v>0</v>
      </c>
      <c r="L127" s="42"/>
      <c r="M127" s="58"/>
      <c r="N127" s="45"/>
      <c r="O127" s="45"/>
      <c r="P127" s="144">
        <f>P128+P139</f>
        <v>0</v>
      </c>
      <c r="Q127" s="45"/>
      <c r="R127" s="144">
        <f>R128+R139</f>
        <v>1.2573804640000001</v>
      </c>
      <c r="S127" s="45"/>
      <c r="T127" s="143">
        <f>T128+T139</f>
        <v>1.5700000000000002E-3</v>
      </c>
      <c r="AT127" s="38" t="s">
        <v>7</v>
      </c>
      <c r="AU127" s="38" t="s">
        <v>72</v>
      </c>
      <c r="BK127" s="142">
        <f>BK128+BK139</f>
        <v>0</v>
      </c>
    </row>
    <row r="128" spans="2:63" s="110" customFormat="1" ht="25.9" customHeight="1">
      <c r="B128" s="117"/>
      <c r="D128" s="112" t="s">
        <v>7</v>
      </c>
      <c r="E128" s="121" t="s">
        <v>277</v>
      </c>
      <c r="F128" s="121" t="s">
        <v>278</v>
      </c>
      <c r="I128" s="230"/>
      <c r="J128" s="120">
        <f>BK128</f>
        <v>0</v>
      </c>
      <c r="L128" s="117"/>
      <c r="M128" s="116"/>
      <c r="P128" s="115">
        <f>P129+P133</f>
        <v>0</v>
      </c>
      <c r="R128" s="115">
        <f>R129+R133</f>
        <v>5.5632000000000008E-3</v>
      </c>
      <c r="T128" s="114">
        <f>T129+T133</f>
        <v>1.5700000000000002E-3</v>
      </c>
      <c r="AR128" s="112" t="s">
        <v>25</v>
      </c>
      <c r="AT128" s="113" t="s">
        <v>7</v>
      </c>
      <c r="AU128" s="113" t="s">
        <v>35</v>
      </c>
      <c r="AY128" s="112" t="s">
        <v>85</v>
      </c>
      <c r="BK128" s="111">
        <f>BK129+BK133</f>
        <v>0</v>
      </c>
    </row>
    <row r="129" spans="2:65" s="110" customFormat="1" ht="22.9" customHeight="1">
      <c r="B129" s="117"/>
      <c r="D129" s="112" t="s">
        <v>7</v>
      </c>
      <c r="E129" s="119" t="s">
        <v>91</v>
      </c>
      <c r="F129" s="119" t="s">
        <v>1112</v>
      </c>
      <c r="I129" s="230"/>
      <c r="J129" s="118">
        <f>BK129</f>
        <v>0</v>
      </c>
      <c r="L129" s="117"/>
      <c r="M129" s="116"/>
      <c r="P129" s="115">
        <f>SUM(P130:P132)</f>
        <v>0</v>
      </c>
      <c r="R129" s="115">
        <f>SUM(R130:R132)</f>
        <v>2.8432000000000002E-3</v>
      </c>
      <c r="T129" s="114">
        <f>SUM(T130:T132)</f>
        <v>0</v>
      </c>
      <c r="AR129" s="112" t="s">
        <v>25</v>
      </c>
      <c r="AT129" s="113" t="s">
        <v>7</v>
      </c>
      <c r="AU129" s="113" t="s">
        <v>25</v>
      </c>
      <c r="AY129" s="112" t="s">
        <v>85</v>
      </c>
      <c r="BK129" s="111">
        <f>SUM(BK130:BK132)</f>
        <v>0</v>
      </c>
    </row>
    <row r="130" spans="2:65" s="195" customFormat="1" ht="24.2" customHeight="1">
      <c r="B130" s="55"/>
      <c r="C130" s="109" t="s">
        <v>25</v>
      </c>
      <c r="D130" s="109" t="s">
        <v>87</v>
      </c>
      <c r="E130" s="108" t="s">
        <v>1111</v>
      </c>
      <c r="F130" s="107" t="s">
        <v>1110</v>
      </c>
      <c r="G130" s="106" t="s">
        <v>12</v>
      </c>
      <c r="H130" s="105">
        <v>10</v>
      </c>
      <c r="I130" s="231"/>
      <c r="J130" s="104">
        <f>ROUND(I130*H130,2)</f>
        <v>0</v>
      </c>
      <c r="K130" s="81"/>
      <c r="L130" s="42"/>
      <c r="M130" s="232" t="s">
        <v>40</v>
      </c>
      <c r="N130" s="124" t="s">
        <v>56</v>
      </c>
      <c r="P130" s="123">
        <f>O130*H130</f>
        <v>0</v>
      </c>
      <c r="Q130" s="123">
        <v>2.8432000000000002E-4</v>
      </c>
      <c r="R130" s="123">
        <f>Q130*H130</f>
        <v>2.8432000000000002E-3</v>
      </c>
      <c r="S130" s="123">
        <v>0</v>
      </c>
      <c r="T130" s="122">
        <f>S130*H130</f>
        <v>0</v>
      </c>
      <c r="AR130" s="100" t="s">
        <v>28</v>
      </c>
      <c r="AT130" s="100" t="s">
        <v>87</v>
      </c>
      <c r="AU130" s="100" t="s">
        <v>26</v>
      </c>
      <c r="AY130" s="38" t="s">
        <v>85</v>
      </c>
      <c r="BE130" s="59">
        <f>IF(N130="základná",J130,0)</f>
        <v>0</v>
      </c>
      <c r="BF130" s="59">
        <f>IF(N130="znížená",J130,0)</f>
        <v>0</v>
      </c>
      <c r="BG130" s="59">
        <f>IF(N130="zákl. prenesená",J130,0)</f>
        <v>0</v>
      </c>
      <c r="BH130" s="59">
        <f>IF(N130="zníž. prenesená",J130,0)</f>
        <v>0</v>
      </c>
      <c r="BI130" s="59">
        <f>IF(N130="nulová",J130,0)</f>
        <v>0</v>
      </c>
      <c r="BJ130" s="38" t="s">
        <v>26</v>
      </c>
      <c r="BK130" s="59">
        <f>ROUND(I130*H130,2)</f>
        <v>0</v>
      </c>
      <c r="BL130" s="38" t="s">
        <v>28</v>
      </c>
      <c r="BM130" s="100" t="s">
        <v>1109</v>
      </c>
    </row>
    <row r="131" spans="2:65" s="195" customFormat="1" ht="24.2" customHeight="1">
      <c r="B131" s="55"/>
      <c r="C131" s="109" t="s">
        <v>26</v>
      </c>
      <c r="D131" s="109" t="s">
        <v>87</v>
      </c>
      <c r="E131" s="108" t="s">
        <v>1108</v>
      </c>
      <c r="F131" s="107" t="s">
        <v>1107</v>
      </c>
      <c r="G131" s="106" t="s">
        <v>12</v>
      </c>
      <c r="H131" s="105">
        <v>10</v>
      </c>
      <c r="I131" s="231"/>
      <c r="J131" s="104">
        <f>ROUND(I131*H131,2)</f>
        <v>0</v>
      </c>
      <c r="K131" s="81"/>
      <c r="L131" s="42"/>
      <c r="M131" s="232" t="s">
        <v>40</v>
      </c>
      <c r="N131" s="124" t="s">
        <v>56</v>
      </c>
      <c r="P131" s="123">
        <f>O131*H131</f>
        <v>0</v>
      </c>
      <c r="Q131" s="123">
        <v>0</v>
      </c>
      <c r="R131" s="123">
        <f>Q131*H131</f>
        <v>0</v>
      </c>
      <c r="S131" s="123">
        <v>0</v>
      </c>
      <c r="T131" s="122">
        <f>S131*H131</f>
        <v>0</v>
      </c>
      <c r="AR131" s="100" t="s">
        <v>28</v>
      </c>
      <c r="AT131" s="100" t="s">
        <v>87</v>
      </c>
      <c r="AU131" s="100" t="s">
        <v>26</v>
      </c>
      <c r="AY131" s="38" t="s">
        <v>85</v>
      </c>
      <c r="BE131" s="59">
        <f>IF(N131="základná",J131,0)</f>
        <v>0</v>
      </c>
      <c r="BF131" s="59">
        <f>IF(N131="znížená",J131,0)</f>
        <v>0</v>
      </c>
      <c r="BG131" s="59">
        <f>IF(N131="zákl. prenesená",J131,0)</f>
        <v>0</v>
      </c>
      <c r="BH131" s="59">
        <f>IF(N131="zníž. prenesená",J131,0)</f>
        <v>0</v>
      </c>
      <c r="BI131" s="59">
        <f>IF(N131="nulová",J131,0)</f>
        <v>0</v>
      </c>
      <c r="BJ131" s="38" t="s">
        <v>26</v>
      </c>
      <c r="BK131" s="59">
        <f>ROUND(I131*H131,2)</f>
        <v>0</v>
      </c>
      <c r="BL131" s="38" t="s">
        <v>28</v>
      </c>
      <c r="BM131" s="100" t="s">
        <v>1106</v>
      </c>
    </row>
    <row r="132" spans="2:65" s="195" customFormat="1" ht="24.2" customHeight="1">
      <c r="B132" s="55"/>
      <c r="C132" s="109" t="s">
        <v>27</v>
      </c>
      <c r="D132" s="109" t="s">
        <v>87</v>
      </c>
      <c r="E132" s="108" t="s">
        <v>1105</v>
      </c>
      <c r="F132" s="107" t="s">
        <v>1104</v>
      </c>
      <c r="G132" s="106" t="s">
        <v>12</v>
      </c>
      <c r="H132" s="105">
        <v>10</v>
      </c>
      <c r="I132" s="231"/>
      <c r="J132" s="104">
        <f>ROUND(I132*H132,2)</f>
        <v>0</v>
      </c>
      <c r="K132" s="81"/>
      <c r="L132" s="42"/>
      <c r="M132" s="232" t="s">
        <v>40</v>
      </c>
      <c r="N132" s="124" t="s">
        <v>56</v>
      </c>
      <c r="P132" s="123">
        <f>O132*H132</f>
        <v>0</v>
      </c>
      <c r="Q132" s="123">
        <v>0</v>
      </c>
      <c r="R132" s="123">
        <f>Q132*H132</f>
        <v>0</v>
      </c>
      <c r="S132" s="123">
        <v>0</v>
      </c>
      <c r="T132" s="122">
        <f>S132*H132</f>
        <v>0</v>
      </c>
      <c r="AR132" s="100" t="s">
        <v>28</v>
      </c>
      <c r="AT132" s="100" t="s">
        <v>87</v>
      </c>
      <c r="AU132" s="100" t="s">
        <v>26</v>
      </c>
      <c r="AY132" s="38" t="s">
        <v>85</v>
      </c>
      <c r="BE132" s="59">
        <f>IF(N132="základná",J132,0)</f>
        <v>0</v>
      </c>
      <c r="BF132" s="59">
        <f>IF(N132="znížená",J132,0)</f>
        <v>0</v>
      </c>
      <c r="BG132" s="59">
        <f>IF(N132="zákl. prenesená",J132,0)</f>
        <v>0</v>
      </c>
      <c r="BH132" s="59">
        <f>IF(N132="zníž. prenesená",J132,0)</f>
        <v>0</v>
      </c>
      <c r="BI132" s="59">
        <f>IF(N132="nulová",J132,0)</f>
        <v>0</v>
      </c>
      <c r="BJ132" s="38" t="s">
        <v>26</v>
      </c>
      <c r="BK132" s="59">
        <f>ROUND(I132*H132,2)</f>
        <v>0</v>
      </c>
      <c r="BL132" s="38" t="s">
        <v>28</v>
      </c>
      <c r="BM132" s="100" t="s">
        <v>1103</v>
      </c>
    </row>
    <row r="133" spans="2:65" s="110" customFormat="1" ht="22.9" customHeight="1">
      <c r="B133" s="117"/>
      <c r="D133" s="112" t="s">
        <v>7</v>
      </c>
      <c r="E133" s="119" t="s">
        <v>92</v>
      </c>
      <c r="F133" s="119" t="s">
        <v>291</v>
      </c>
      <c r="I133" s="230"/>
      <c r="J133" s="118">
        <f>BK133</f>
        <v>0</v>
      </c>
      <c r="L133" s="117"/>
      <c r="M133" s="116"/>
      <c r="P133" s="115">
        <f>SUM(P134:P138)</f>
        <v>0</v>
      </c>
      <c r="R133" s="115">
        <f>SUM(R134:R138)</f>
        <v>2.7200000000000002E-3</v>
      </c>
      <c r="T133" s="114">
        <f>SUM(T134:T138)</f>
        <v>1.5700000000000002E-3</v>
      </c>
      <c r="AR133" s="112" t="s">
        <v>25</v>
      </c>
      <c r="AT133" s="113" t="s">
        <v>7</v>
      </c>
      <c r="AU133" s="113" t="s">
        <v>25</v>
      </c>
      <c r="AY133" s="112" t="s">
        <v>85</v>
      </c>
      <c r="BK133" s="111">
        <f>SUM(BK134:BK138)</f>
        <v>0</v>
      </c>
    </row>
    <row r="134" spans="2:65" s="195" customFormat="1" ht="24.2" customHeight="1">
      <c r="B134" s="55"/>
      <c r="C134" s="109" t="s">
        <v>28</v>
      </c>
      <c r="D134" s="109" t="s">
        <v>87</v>
      </c>
      <c r="E134" s="108" t="s">
        <v>1102</v>
      </c>
      <c r="F134" s="107" t="s">
        <v>1101</v>
      </c>
      <c r="G134" s="106" t="s">
        <v>134</v>
      </c>
      <c r="H134" s="105">
        <v>3</v>
      </c>
      <c r="I134" s="231"/>
      <c r="J134" s="104">
        <f>ROUND(I134*H134,2)</f>
        <v>0</v>
      </c>
      <c r="K134" s="81"/>
      <c r="L134" s="42"/>
      <c r="M134" s="232" t="s">
        <v>40</v>
      </c>
      <c r="N134" s="124" t="s">
        <v>56</v>
      </c>
      <c r="P134" s="123">
        <f>O134*H134</f>
        <v>0</v>
      </c>
      <c r="Q134" s="123">
        <v>1.0000000000000001E-5</v>
      </c>
      <c r="R134" s="123">
        <f>Q134*H134</f>
        <v>3.0000000000000004E-5</v>
      </c>
      <c r="S134" s="123">
        <v>1.2E-4</v>
      </c>
      <c r="T134" s="122">
        <f>S134*H134</f>
        <v>3.6000000000000002E-4</v>
      </c>
      <c r="AR134" s="100" t="s">
        <v>28</v>
      </c>
      <c r="AT134" s="100" t="s">
        <v>87</v>
      </c>
      <c r="AU134" s="100" t="s">
        <v>26</v>
      </c>
      <c r="AY134" s="38" t="s">
        <v>85</v>
      </c>
      <c r="BE134" s="59">
        <f>IF(N134="základná",J134,0)</f>
        <v>0</v>
      </c>
      <c r="BF134" s="59">
        <f>IF(N134="znížená",J134,0)</f>
        <v>0</v>
      </c>
      <c r="BG134" s="59">
        <f>IF(N134="zákl. prenesená",J134,0)</f>
        <v>0</v>
      </c>
      <c r="BH134" s="59">
        <f>IF(N134="zníž. prenesená",J134,0)</f>
        <v>0</v>
      </c>
      <c r="BI134" s="59">
        <f>IF(N134="nulová",J134,0)</f>
        <v>0</v>
      </c>
      <c r="BJ134" s="38" t="s">
        <v>26</v>
      </c>
      <c r="BK134" s="59">
        <f>ROUND(I134*H134,2)</f>
        <v>0</v>
      </c>
      <c r="BL134" s="38" t="s">
        <v>28</v>
      </c>
      <c r="BM134" s="100" t="s">
        <v>1100</v>
      </c>
    </row>
    <row r="135" spans="2:65" s="195" customFormat="1" ht="24.2" customHeight="1">
      <c r="B135" s="55"/>
      <c r="C135" s="109" t="s">
        <v>29</v>
      </c>
      <c r="D135" s="109" t="s">
        <v>87</v>
      </c>
      <c r="E135" s="108" t="s">
        <v>1099</v>
      </c>
      <c r="F135" s="107" t="s">
        <v>1098</v>
      </c>
      <c r="G135" s="106" t="s">
        <v>134</v>
      </c>
      <c r="H135" s="105">
        <v>3</v>
      </c>
      <c r="I135" s="231"/>
      <c r="J135" s="104">
        <f>ROUND(I135*H135,2)</f>
        <v>0</v>
      </c>
      <c r="K135" s="81"/>
      <c r="L135" s="42"/>
      <c r="M135" s="232" t="s">
        <v>40</v>
      </c>
      <c r="N135" s="124" t="s">
        <v>56</v>
      </c>
      <c r="P135" s="123">
        <f>O135*H135</f>
        <v>0</v>
      </c>
      <c r="Q135" s="123">
        <v>1.0000000000000001E-5</v>
      </c>
      <c r="R135" s="123">
        <f>Q135*H135</f>
        <v>3.0000000000000004E-5</v>
      </c>
      <c r="S135" s="123">
        <v>1.9000000000000001E-4</v>
      </c>
      <c r="T135" s="122">
        <f>S135*H135</f>
        <v>5.6999999999999998E-4</v>
      </c>
      <c r="AR135" s="100" t="s">
        <v>28</v>
      </c>
      <c r="AT135" s="100" t="s">
        <v>87</v>
      </c>
      <c r="AU135" s="100" t="s">
        <v>26</v>
      </c>
      <c r="AY135" s="38" t="s">
        <v>85</v>
      </c>
      <c r="BE135" s="59">
        <f>IF(N135="základná",J135,0)</f>
        <v>0</v>
      </c>
      <c r="BF135" s="59">
        <f>IF(N135="znížená",J135,0)</f>
        <v>0</v>
      </c>
      <c r="BG135" s="59">
        <f>IF(N135="zákl. prenesená",J135,0)</f>
        <v>0</v>
      </c>
      <c r="BH135" s="59">
        <f>IF(N135="zníž. prenesená",J135,0)</f>
        <v>0</v>
      </c>
      <c r="BI135" s="59">
        <f>IF(N135="nulová",J135,0)</f>
        <v>0</v>
      </c>
      <c r="BJ135" s="38" t="s">
        <v>26</v>
      </c>
      <c r="BK135" s="59">
        <f>ROUND(I135*H135,2)</f>
        <v>0</v>
      </c>
      <c r="BL135" s="38" t="s">
        <v>28</v>
      </c>
      <c r="BM135" s="100" t="s">
        <v>1097</v>
      </c>
    </row>
    <row r="136" spans="2:65" s="195" customFormat="1" ht="24.2" customHeight="1">
      <c r="B136" s="55"/>
      <c r="C136" s="109" t="s">
        <v>30</v>
      </c>
      <c r="D136" s="109" t="s">
        <v>87</v>
      </c>
      <c r="E136" s="108" t="s">
        <v>1096</v>
      </c>
      <c r="F136" s="107" t="s">
        <v>1095</v>
      </c>
      <c r="G136" s="106" t="s">
        <v>134</v>
      </c>
      <c r="H136" s="105">
        <v>2</v>
      </c>
      <c r="I136" s="231"/>
      <c r="J136" s="104">
        <f>ROUND(I136*H136,2)</f>
        <v>0</v>
      </c>
      <c r="K136" s="81"/>
      <c r="L136" s="42"/>
      <c r="M136" s="232" t="s">
        <v>40</v>
      </c>
      <c r="N136" s="124" t="s">
        <v>56</v>
      </c>
      <c r="P136" s="123">
        <f>O136*H136</f>
        <v>0</v>
      </c>
      <c r="Q136" s="123">
        <v>1.0000000000000001E-5</v>
      </c>
      <c r="R136" s="123">
        <f>Q136*H136</f>
        <v>2.0000000000000002E-5</v>
      </c>
      <c r="S136" s="123">
        <v>3.2000000000000003E-4</v>
      </c>
      <c r="T136" s="122">
        <f>S136*H136</f>
        <v>6.4000000000000005E-4</v>
      </c>
      <c r="AR136" s="100" t="s">
        <v>28</v>
      </c>
      <c r="AT136" s="100" t="s">
        <v>87</v>
      </c>
      <c r="AU136" s="100" t="s">
        <v>26</v>
      </c>
      <c r="AY136" s="38" t="s">
        <v>85</v>
      </c>
      <c r="BE136" s="59">
        <f>IF(N136="základná",J136,0)</f>
        <v>0</v>
      </c>
      <c r="BF136" s="59">
        <f>IF(N136="znížená",J136,0)</f>
        <v>0</v>
      </c>
      <c r="BG136" s="59">
        <f>IF(N136="zákl. prenesená",J136,0)</f>
        <v>0</v>
      </c>
      <c r="BH136" s="59">
        <f>IF(N136="zníž. prenesená",J136,0)</f>
        <v>0</v>
      </c>
      <c r="BI136" s="59">
        <f>IF(N136="nulová",J136,0)</f>
        <v>0</v>
      </c>
      <c r="BJ136" s="38" t="s">
        <v>26</v>
      </c>
      <c r="BK136" s="59">
        <f>ROUND(I136*H136,2)</f>
        <v>0</v>
      </c>
      <c r="BL136" s="38" t="s">
        <v>28</v>
      </c>
      <c r="BM136" s="100" t="s">
        <v>1094</v>
      </c>
    </row>
    <row r="137" spans="2:65" s="195" customFormat="1" ht="16.5" customHeight="1">
      <c r="B137" s="55"/>
      <c r="C137" s="109" t="s">
        <v>31</v>
      </c>
      <c r="D137" s="109" t="s">
        <v>87</v>
      </c>
      <c r="E137" s="108" t="s">
        <v>1093</v>
      </c>
      <c r="F137" s="107" t="s">
        <v>1092</v>
      </c>
      <c r="G137" s="106" t="s">
        <v>134</v>
      </c>
      <c r="H137" s="105">
        <v>8</v>
      </c>
      <c r="I137" s="231"/>
      <c r="J137" s="104">
        <f>ROUND(I137*H137,2)</f>
        <v>0</v>
      </c>
      <c r="K137" s="81"/>
      <c r="L137" s="42"/>
      <c r="M137" s="232" t="s">
        <v>40</v>
      </c>
      <c r="N137" s="124" t="s">
        <v>56</v>
      </c>
      <c r="P137" s="123">
        <f>O137*H137</f>
        <v>0</v>
      </c>
      <c r="Q137" s="123">
        <v>1E-4</v>
      </c>
      <c r="R137" s="123">
        <f>Q137*H137</f>
        <v>8.0000000000000004E-4</v>
      </c>
      <c r="S137" s="123">
        <v>0</v>
      </c>
      <c r="T137" s="122">
        <f>S137*H137</f>
        <v>0</v>
      </c>
      <c r="AR137" s="100" t="s">
        <v>104</v>
      </c>
      <c r="AT137" s="100" t="s">
        <v>87</v>
      </c>
      <c r="AU137" s="100" t="s">
        <v>26</v>
      </c>
      <c r="AY137" s="38" t="s">
        <v>85</v>
      </c>
      <c r="BE137" s="59">
        <f>IF(N137="základná",J137,0)</f>
        <v>0</v>
      </c>
      <c r="BF137" s="59">
        <f>IF(N137="znížená",J137,0)</f>
        <v>0</v>
      </c>
      <c r="BG137" s="59">
        <f>IF(N137="zákl. prenesená",J137,0)</f>
        <v>0</v>
      </c>
      <c r="BH137" s="59">
        <f>IF(N137="zníž. prenesená",J137,0)</f>
        <v>0</v>
      </c>
      <c r="BI137" s="59">
        <f>IF(N137="nulová",J137,0)</f>
        <v>0</v>
      </c>
      <c r="BJ137" s="38" t="s">
        <v>26</v>
      </c>
      <c r="BK137" s="59">
        <f>ROUND(I137*H137,2)</f>
        <v>0</v>
      </c>
      <c r="BL137" s="38" t="s">
        <v>104</v>
      </c>
      <c r="BM137" s="100" t="s">
        <v>1091</v>
      </c>
    </row>
    <row r="138" spans="2:65" s="195" customFormat="1" ht="24.2" customHeight="1">
      <c r="B138" s="55"/>
      <c r="C138" s="133" t="s">
        <v>91</v>
      </c>
      <c r="D138" s="133" t="s">
        <v>126</v>
      </c>
      <c r="E138" s="132" t="s">
        <v>1090</v>
      </c>
      <c r="F138" s="131" t="s">
        <v>1089</v>
      </c>
      <c r="G138" s="130" t="s">
        <v>134</v>
      </c>
      <c r="H138" s="129">
        <v>4</v>
      </c>
      <c r="I138" s="236"/>
      <c r="J138" s="128">
        <f>ROUND(I138*H138,2)</f>
        <v>0</v>
      </c>
      <c r="K138" s="127"/>
      <c r="L138" s="126"/>
      <c r="M138" s="237" t="s">
        <v>40</v>
      </c>
      <c r="N138" s="125" t="s">
        <v>56</v>
      </c>
      <c r="P138" s="123">
        <f>O138*H138</f>
        <v>0</v>
      </c>
      <c r="Q138" s="123">
        <v>4.6000000000000001E-4</v>
      </c>
      <c r="R138" s="123">
        <f>Q138*H138</f>
        <v>1.8400000000000001E-3</v>
      </c>
      <c r="S138" s="123">
        <v>0</v>
      </c>
      <c r="T138" s="122">
        <f>S138*H138</f>
        <v>0</v>
      </c>
      <c r="AR138" s="100" t="s">
        <v>225</v>
      </c>
      <c r="AT138" s="100" t="s">
        <v>126</v>
      </c>
      <c r="AU138" s="100" t="s">
        <v>26</v>
      </c>
      <c r="AY138" s="38" t="s">
        <v>85</v>
      </c>
      <c r="BE138" s="59">
        <f>IF(N138="základná",J138,0)</f>
        <v>0</v>
      </c>
      <c r="BF138" s="59">
        <f>IF(N138="znížená",J138,0)</f>
        <v>0</v>
      </c>
      <c r="BG138" s="59">
        <f>IF(N138="zákl. prenesená",J138,0)</f>
        <v>0</v>
      </c>
      <c r="BH138" s="59">
        <f>IF(N138="zníž. prenesená",J138,0)</f>
        <v>0</v>
      </c>
      <c r="BI138" s="59">
        <f>IF(N138="nulová",J138,0)</f>
        <v>0</v>
      </c>
      <c r="BJ138" s="38" t="s">
        <v>26</v>
      </c>
      <c r="BK138" s="59">
        <f>ROUND(I138*H138,2)</f>
        <v>0</v>
      </c>
      <c r="BL138" s="38" t="s">
        <v>225</v>
      </c>
      <c r="BM138" s="100" t="s">
        <v>1088</v>
      </c>
    </row>
    <row r="139" spans="2:65" s="110" customFormat="1" ht="25.9" customHeight="1">
      <c r="B139" s="117"/>
      <c r="D139" s="112" t="s">
        <v>7</v>
      </c>
      <c r="E139" s="121" t="s">
        <v>117</v>
      </c>
      <c r="F139" s="121" t="s">
        <v>1087</v>
      </c>
      <c r="I139" s="230"/>
      <c r="J139" s="120">
        <f>BK139</f>
        <v>0</v>
      </c>
      <c r="L139" s="117"/>
      <c r="M139" s="116"/>
      <c r="P139" s="115">
        <f>P140+P158+P176+P212+P216+P252+P265</f>
        <v>0</v>
      </c>
      <c r="R139" s="115">
        <f>R140+R158+R176+R212+R216+R252+R265</f>
        <v>1.251817264</v>
      </c>
      <c r="T139" s="114">
        <f>T140+T158+T176+T212+T216+T252+T265</f>
        <v>0</v>
      </c>
      <c r="AR139" s="112" t="s">
        <v>26</v>
      </c>
      <c r="AT139" s="113" t="s">
        <v>7</v>
      </c>
      <c r="AU139" s="113" t="s">
        <v>35</v>
      </c>
      <c r="AY139" s="112" t="s">
        <v>85</v>
      </c>
      <c r="BK139" s="111">
        <f>BK140+BK158+BK176+BK212+BK216+BK252+BK265</f>
        <v>0</v>
      </c>
    </row>
    <row r="140" spans="2:65" s="110" customFormat="1" ht="22.9" customHeight="1">
      <c r="B140" s="117"/>
      <c r="D140" s="112" t="s">
        <v>7</v>
      </c>
      <c r="E140" s="119" t="s">
        <v>226</v>
      </c>
      <c r="F140" s="119" t="s">
        <v>227</v>
      </c>
      <c r="I140" s="230"/>
      <c r="J140" s="118">
        <f>BK140</f>
        <v>0</v>
      </c>
      <c r="L140" s="117"/>
      <c r="M140" s="116"/>
      <c r="P140" s="115">
        <f>SUM(P141:P157)</f>
        <v>0</v>
      </c>
      <c r="R140" s="115">
        <f>SUM(R141:R157)</f>
        <v>0.11083570000000001</v>
      </c>
      <c r="T140" s="114">
        <f>SUM(T141:T157)</f>
        <v>0</v>
      </c>
      <c r="AR140" s="112" t="s">
        <v>26</v>
      </c>
      <c r="AT140" s="113" t="s">
        <v>7</v>
      </c>
      <c r="AU140" s="113" t="s">
        <v>25</v>
      </c>
      <c r="AY140" s="112" t="s">
        <v>85</v>
      </c>
      <c r="BK140" s="111">
        <f>SUM(BK141:BK157)</f>
        <v>0</v>
      </c>
    </row>
    <row r="141" spans="2:65" s="195" customFormat="1" ht="24.2" customHeight="1">
      <c r="B141" s="55"/>
      <c r="C141" s="109" t="s">
        <v>92</v>
      </c>
      <c r="D141" s="109" t="s">
        <v>87</v>
      </c>
      <c r="E141" s="108" t="s">
        <v>1086</v>
      </c>
      <c r="F141" s="107" t="s">
        <v>1085</v>
      </c>
      <c r="G141" s="106" t="s">
        <v>12</v>
      </c>
      <c r="H141" s="105">
        <v>26</v>
      </c>
      <c r="I141" s="231"/>
      <c r="J141" s="104">
        <f t="shared" ref="J141:J157" si="0">ROUND(I141*H141,2)</f>
        <v>0</v>
      </c>
      <c r="K141" s="81"/>
      <c r="L141" s="42"/>
      <c r="M141" s="232" t="s">
        <v>40</v>
      </c>
      <c r="N141" s="124" t="s">
        <v>56</v>
      </c>
      <c r="P141" s="123">
        <f t="shared" ref="P141:P157" si="1">O141*H141</f>
        <v>0</v>
      </c>
      <c r="Q141" s="123">
        <v>9.0000000000000002E-6</v>
      </c>
      <c r="R141" s="123">
        <f t="shared" ref="R141:R157" si="2">Q141*H141</f>
        <v>2.34E-4</v>
      </c>
      <c r="S141" s="123">
        <v>0</v>
      </c>
      <c r="T141" s="122">
        <f t="shared" ref="T141:T157" si="3">S141*H141</f>
        <v>0</v>
      </c>
      <c r="AR141" s="100" t="s">
        <v>104</v>
      </c>
      <c r="AT141" s="100" t="s">
        <v>87</v>
      </c>
      <c r="AU141" s="100" t="s">
        <v>26</v>
      </c>
      <c r="AY141" s="38" t="s">
        <v>85</v>
      </c>
      <c r="BE141" s="59">
        <f t="shared" ref="BE141:BE157" si="4">IF(N141="základná",J141,0)</f>
        <v>0</v>
      </c>
      <c r="BF141" s="59">
        <f t="shared" ref="BF141:BF157" si="5">IF(N141="znížená",J141,0)</f>
        <v>0</v>
      </c>
      <c r="BG141" s="59">
        <f t="shared" ref="BG141:BG157" si="6">IF(N141="zákl. prenesená",J141,0)</f>
        <v>0</v>
      </c>
      <c r="BH141" s="59">
        <f t="shared" ref="BH141:BH157" si="7">IF(N141="zníž. prenesená",J141,0)</f>
        <v>0</v>
      </c>
      <c r="BI141" s="59">
        <f t="shared" ref="BI141:BI157" si="8">IF(N141="nulová",J141,0)</f>
        <v>0</v>
      </c>
      <c r="BJ141" s="38" t="s">
        <v>26</v>
      </c>
      <c r="BK141" s="59">
        <f t="shared" ref="BK141:BK157" si="9">ROUND(I141*H141,2)</f>
        <v>0</v>
      </c>
      <c r="BL141" s="38" t="s">
        <v>104</v>
      </c>
      <c r="BM141" s="100" t="s">
        <v>1084</v>
      </c>
    </row>
    <row r="142" spans="2:65" s="195" customFormat="1" ht="24.2" customHeight="1">
      <c r="B142" s="55"/>
      <c r="C142" s="133" t="s">
        <v>93</v>
      </c>
      <c r="D142" s="133" t="s">
        <v>126</v>
      </c>
      <c r="E142" s="132" t="s">
        <v>1083</v>
      </c>
      <c r="F142" s="131" t="s">
        <v>1082</v>
      </c>
      <c r="G142" s="130" t="s">
        <v>12</v>
      </c>
      <c r="H142" s="129">
        <v>26</v>
      </c>
      <c r="I142" s="236"/>
      <c r="J142" s="128">
        <f t="shared" si="0"/>
        <v>0</v>
      </c>
      <c r="K142" s="127"/>
      <c r="L142" s="126"/>
      <c r="M142" s="237" t="s">
        <v>40</v>
      </c>
      <c r="N142" s="125" t="s">
        <v>56</v>
      </c>
      <c r="P142" s="123">
        <f t="shared" si="1"/>
        <v>0</v>
      </c>
      <c r="Q142" s="123">
        <v>8.0000000000000007E-5</v>
      </c>
      <c r="R142" s="123">
        <f t="shared" si="2"/>
        <v>2.0800000000000003E-3</v>
      </c>
      <c r="S142" s="123">
        <v>0</v>
      </c>
      <c r="T142" s="122">
        <f t="shared" si="3"/>
        <v>0</v>
      </c>
      <c r="AR142" s="100" t="s">
        <v>101</v>
      </c>
      <c r="AT142" s="100" t="s">
        <v>126</v>
      </c>
      <c r="AU142" s="100" t="s">
        <v>26</v>
      </c>
      <c r="AY142" s="38" t="s">
        <v>85</v>
      </c>
      <c r="BE142" s="59">
        <f t="shared" si="4"/>
        <v>0</v>
      </c>
      <c r="BF142" s="59">
        <f t="shared" si="5"/>
        <v>0</v>
      </c>
      <c r="BG142" s="59">
        <f t="shared" si="6"/>
        <v>0</v>
      </c>
      <c r="BH142" s="59">
        <f t="shared" si="7"/>
        <v>0</v>
      </c>
      <c r="BI142" s="59">
        <f t="shared" si="8"/>
        <v>0</v>
      </c>
      <c r="BJ142" s="38" t="s">
        <v>26</v>
      </c>
      <c r="BK142" s="59">
        <f t="shared" si="9"/>
        <v>0</v>
      </c>
      <c r="BL142" s="38" t="s">
        <v>104</v>
      </c>
      <c r="BM142" s="100" t="s">
        <v>1081</v>
      </c>
    </row>
    <row r="143" spans="2:65" s="195" customFormat="1" ht="24.2" customHeight="1">
      <c r="B143" s="55"/>
      <c r="C143" s="109" t="s">
        <v>106</v>
      </c>
      <c r="D143" s="109" t="s">
        <v>87</v>
      </c>
      <c r="E143" s="108" t="s">
        <v>1080</v>
      </c>
      <c r="F143" s="107" t="s">
        <v>1079</v>
      </c>
      <c r="G143" s="106" t="s">
        <v>12</v>
      </c>
      <c r="H143" s="105">
        <v>5</v>
      </c>
      <c r="I143" s="231"/>
      <c r="J143" s="104">
        <f t="shared" si="0"/>
        <v>0</v>
      </c>
      <c r="K143" s="81"/>
      <c r="L143" s="42"/>
      <c r="M143" s="232" t="s">
        <v>40</v>
      </c>
      <c r="N143" s="124" t="s">
        <v>56</v>
      </c>
      <c r="P143" s="123">
        <f t="shared" si="1"/>
        <v>0</v>
      </c>
      <c r="Q143" s="123">
        <v>9.0000000000000002E-6</v>
      </c>
      <c r="R143" s="123">
        <f t="shared" si="2"/>
        <v>4.5000000000000003E-5</v>
      </c>
      <c r="S143" s="123">
        <v>0</v>
      </c>
      <c r="T143" s="122">
        <f t="shared" si="3"/>
        <v>0</v>
      </c>
      <c r="AR143" s="100" t="s">
        <v>104</v>
      </c>
      <c r="AT143" s="100" t="s">
        <v>87</v>
      </c>
      <c r="AU143" s="100" t="s">
        <v>26</v>
      </c>
      <c r="AY143" s="38" t="s">
        <v>85</v>
      </c>
      <c r="BE143" s="59">
        <f t="shared" si="4"/>
        <v>0</v>
      </c>
      <c r="BF143" s="59">
        <f t="shared" si="5"/>
        <v>0</v>
      </c>
      <c r="BG143" s="59">
        <f t="shared" si="6"/>
        <v>0</v>
      </c>
      <c r="BH143" s="59">
        <f t="shared" si="7"/>
        <v>0</v>
      </c>
      <c r="BI143" s="59">
        <f t="shared" si="8"/>
        <v>0</v>
      </c>
      <c r="BJ143" s="38" t="s">
        <v>26</v>
      </c>
      <c r="BK143" s="59">
        <f t="shared" si="9"/>
        <v>0</v>
      </c>
      <c r="BL143" s="38" t="s">
        <v>104</v>
      </c>
      <c r="BM143" s="100" t="s">
        <v>1078</v>
      </c>
    </row>
    <row r="144" spans="2:65" s="195" customFormat="1" ht="24.2" customHeight="1">
      <c r="B144" s="55"/>
      <c r="C144" s="133" t="s">
        <v>107</v>
      </c>
      <c r="D144" s="133" t="s">
        <v>126</v>
      </c>
      <c r="E144" s="132" t="s">
        <v>1077</v>
      </c>
      <c r="F144" s="131" t="s">
        <v>1076</v>
      </c>
      <c r="G144" s="130" t="s">
        <v>12</v>
      </c>
      <c r="H144" s="129">
        <v>5</v>
      </c>
      <c r="I144" s="236"/>
      <c r="J144" s="128">
        <f t="shared" si="0"/>
        <v>0</v>
      </c>
      <c r="K144" s="127"/>
      <c r="L144" s="126"/>
      <c r="M144" s="237" t="s">
        <v>40</v>
      </c>
      <c r="N144" s="125" t="s">
        <v>56</v>
      </c>
      <c r="P144" s="123">
        <f t="shared" si="1"/>
        <v>0</v>
      </c>
      <c r="Q144" s="123">
        <v>2.1000000000000001E-4</v>
      </c>
      <c r="R144" s="123">
        <f t="shared" si="2"/>
        <v>1.0500000000000002E-3</v>
      </c>
      <c r="S144" s="123">
        <v>0</v>
      </c>
      <c r="T144" s="122">
        <f t="shared" si="3"/>
        <v>0</v>
      </c>
      <c r="AR144" s="100" t="s">
        <v>101</v>
      </c>
      <c r="AT144" s="100" t="s">
        <v>126</v>
      </c>
      <c r="AU144" s="100" t="s">
        <v>26</v>
      </c>
      <c r="AY144" s="38" t="s">
        <v>85</v>
      </c>
      <c r="BE144" s="59">
        <f t="shared" si="4"/>
        <v>0</v>
      </c>
      <c r="BF144" s="59">
        <f t="shared" si="5"/>
        <v>0</v>
      </c>
      <c r="BG144" s="59">
        <f t="shared" si="6"/>
        <v>0</v>
      </c>
      <c r="BH144" s="59">
        <f t="shared" si="7"/>
        <v>0</v>
      </c>
      <c r="BI144" s="59">
        <f t="shared" si="8"/>
        <v>0</v>
      </c>
      <c r="BJ144" s="38" t="s">
        <v>26</v>
      </c>
      <c r="BK144" s="59">
        <f t="shared" si="9"/>
        <v>0</v>
      </c>
      <c r="BL144" s="38" t="s">
        <v>104</v>
      </c>
      <c r="BM144" s="100" t="s">
        <v>1075</v>
      </c>
    </row>
    <row r="145" spans="2:65" s="195" customFormat="1" ht="21.75" customHeight="1">
      <c r="B145" s="55"/>
      <c r="C145" s="109" t="s">
        <v>108</v>
      </c>
      <c r="D145" s="109" t="s">
        <v>87</v>
      </c>
      <c r="E145" s="108" t="s">
        <v>1074</v>
      </c>
      <c r="F145" s="107" t="s">
        <v>1073</v>
      </c>
      <c r="G145" s="106" t="s">
        <v>12</v>
      </c>
      <c r="H145" s="105">
        <v>118</v>
      </c>
      <c r="I145" s="231"/>
      <c r="J145" s="104">
        <f t="shared" si="0"/>
        <v>0</v>
      </c>
      <c r="K145" s="81"/>
      <c r="L145" s="42"/>
      <c r="M145" s="232" t="s">
        <v>40</v>
      </c>
      <c r="N145" s="124" t="s">
        <v>56</v>
      </c>
      <c r="P145" s="123">
        <f t="shared" si="1"/>
        <v>0</v>
      </c>
      <c r="Q145" s="123">
        <v>9.0000000000000002E-6</v>
      </c>
      <c r="R145" s="123">
        <f t="shared" si="2"/>
        <v>1.062E-3</v>
      </c>
      <c r="S145" s="123">
        <v>0</v>
      </c>
      <c r="T145" s="122">
        <f t="shared" si="3"/>
        <v>0</v>
      </c>
      <c r="AR145" s="100" t="s">
        <v>104</v>
      </c>
      <c r="AT145" s="100" t="s">
        <v>87</v>
      </c>
      <c r="AU145" s="100" t="s">
        <v>26</v>
      </c>
      <c r="AY145" s="38" t="s">
        <v>85</v>
      </c>
      <c r="BE145" s="59">
        <f t="shared" si="4"/>
        <v>0</v>
      </c>
      <c r="BF145" s="59">
        <f t="shared" si="5"/>
        <v>0</v>
      </c>
      <c r="BG145" s="59">
        <f t="shared" si="6"/>
        <v>0</v>
      </c>
      <c r="BH145" s="59">
        <f t="shared" si="7"/>
        <v>0</v>
      </c>
      <c r="BI145" s="59">
        <f t="shared" si="8"/>
        <v>0</v>
      </c>
      <c r="BJ145" s="38" t="s">
        <v>26</v>
      </c>
      <c r="BK145" s="59">
        <f t="shared" si="9"/>
        <v>0</v>
      </c>
      <c r="BL145" s="38" t="s">
        <v>104</v>
      </c>
      <c r="BM145" s="100" t="s">
        <v>1072</v>
      </c>
    </row>
    <row r="146" spans="2:65" s="195" customFormat="1" ht="24.2" customHeight="1">
      <c r="B146" s="55"/>
      <c r="C146" s="133" t="s">
        <v>109</v>
      </c>
      <c r="D146" s="133" t="s">
        <v>126</v>
      </c>
      <c r="E146" s="132" t="s">
        <v>1071</v>
      </c>
      <c r="F146" s="131" t="s">
        <v>1070</v>
      </c>
      <c r="G146" s="130" t="s">
        <v>12</v>
      </c>
      <c r="H146" s="129">
        <v>118</v>
      </c>
      <c r="I146" s="236"/>
      <c r="J146" s="128">
        <f t="shared" si="0"/>
        <v>0</v>
      </c>
      <c r="K146" s="127"/>
      <c r="L146" s="126"/>
      <c r="M146" s="237" t="s">
        <v>40</v>
      </c>
      <c r="N146" s="125" t="s">
        <v>56</v>
      </c>
      <c r="P146" s="123">
        <f t="shared" si="1"/>
        <v>0</v>
      </c>
      <c r="Q146" s="123">
        <v>2.7999999999999998E-4</v>
      </c>
      <c r="R146" s="123">
        <f t="shared" si="2"/>
        <v>3.304E-2</v>
      </c>
      <c r="S146" s="123">
        <v>0</v>
      </c>
      <c r="T146" s="122">
        <f t="shared" si="3"/>
        <v>0</v>
      </c>
      <c r="AR146" s="100" t="s">
        <v>101</v>
      </c>
      <c r="AT146" s="100" t="s">
        <v>126</v>
      </c>
      <c r="AU146" s="100" t="s">
        <v>26</v>
      </c>
      <c r="AY146" s="38" t="s">
        <v>85</v>
      </c>
      <c r="BE146" s="59">
        <f t="shared" si="4"/>
        <v>0</v>
      </c>
      <c r="BF146" s="59">
        <f t="shared" si="5"/>
        <v>0</v>
      </c>
      <c r="BG146" s="59">
        <f t="shared" si="6"/>
        <v>0</v>
      </c>
      <c r="BH146" s="59">
        <f t="shared" si="7"/>
        <v>0</v>
      </c>
      <c r="BI146" s="59">
        <f t="shared" si="8"/>
        <v>0</v>
      </c>
      <c r="BJ146" s="38" t="s">
        <v>26</v>
      </c>
      <c r="BK146" s="59">
        <f t="shared" si="9"/>
        <v>0</v>
      </c>
      <c r="BL146" s="38" t="s">
        <v>104</v>
      </c>
      <c r="BM146" s="100" t="s">
        <v>1069</v>
      </c>
    </row>
    <row r="147" spans="2:65" s="195" customFormat="1" ht="24.2" customHeight="1">
      <c r="B147" s="55"/>
      <c r="C147" s="109" t="s">
        <v>103</v>
      </c>
      <c r="D147" s="109" t="s">
        <v>87</v>
      </c>
      <c r="E147" s="108" t="s">
        <v>258</v>
      </c>
      <c r="F147" s="107" t="s">
        <v>259</v>
      </c>
      <c r="G147" s="106" t="s">
        <v>12</v>
      </c>
      <c r="H147" s="105">
        <v>157</v>
      </c>
      <c r="I147" s="231"/>
      <c r="J147" s="104">
        <f t="shared" si="0"/>
        <v>0</v>
      </c>
      <c r="K147" s="81"/>
      <c r="L147" s="42"/>
      <c r="M147" s="232" t="s">
        <v>40</v>
      </c>
      <c r="N147" s="124" t="s">
        <v>56</v>
      </c>
      <c r="P147" s="123">
        <f t="shared" si="1"/>
        <v>0</v>
      </c>
      <c r="Q147" s="123">
        <v>2.0000000000000002E-5</v>
      </c>
      <c r="R147" s="123">
        <f t="shared" si="2"/>
        <v>3.1400000000000004E-3</v>
      </c>
      <c r="S147" s="123">
        <v>0</v>
      </c>
      <c r="T147" s="122">
        <f t="shared" si="3"/>
        <v>0</v>
      </c>
      <c r="AR147" s="100" t="s">
        <v>104</v>
      </c>
      <c r="AT147" s="100" t="s">
        <v>87</v>
      </c>
      <c r="AU147" s="100" t="s">
        <v>26</v>
      </c>
      <c r="AY147" s="38" t="s">
        <v>85</v>
      </c>
      <c r="BE147" s="59">
        <f t="shared" si="4"/>
        <v>0</v>
      </c>
      <c r="BF147" s="59">
        <f t="shared" si="5"/>
        <v>0</v>
      </c>
      <c r="BG147" s="59">
        <f t="shared" si="6"/>
        <v>0</v>
      </c>
      <c r="BH147" s="59">
        <f t="shared" si="7"/>
        <v>0</v>
      </c>
      <c r="BI147" s="59">
        <f t="shared" si="8"/>
        <v>0</v>
      </c>
      <c r="BJ147" s="38" t="s">
        <v>26</v>
      </c>
      <c r="BK147" s="59">
        <f t="shared" si="9"/>
        <v>0</v>
      </c>
      <c r="BL147" s="38" t="s">
        <v>104</v>
      </c>
      <c r="BM147" s="100" t="s">
        <v>1068</v>
      </c>
    </row>
    <row r="148" spans="2:65" s="195" customFormat="1" ht="24.2" customHeight="1">
      <c r="B148" s="55"/>
      <c r="C148" s="133" t="s">
        <v>104</v>
      </c>
      <c r="D148" s="133" t="s">
        <v>126</v>
      </c>
      <c r="E148" s="132" t="s">
        <v>1067</v>
      </c>
      <c r="F148" s="131" t="s">
        <v>1066</v>
      </c>
      <c r="G148" s="130" t="s">
        <v>12</v>
      </c>
      <c r="H148" s="129">
        <v>63</v>
      </c>
      <c r="I148" s="236"/>
      <c r="J148" s="128">
        <f t="shared" si="0"/>
        <v>0</v>
      </c>
      <c r="K148" s="127"/>
      <c r="L148" s="126"/>
      <c r="M148" s="237" t="s">
        <v>40</v>
      </c>
      <c r="N148" s="125" t="s">
        <v>56</v>
      </c>
      <c r="P148" s="123">
        <f t="shared" si="1"/>
        <v>0</v>
      </c>
      <c r="Q148" s="123">
        <v>1.3999999999999999E-4</v>
      </c>
      <c r="R148" s="123">
        <f t="shared" si="2"/>
        <v>8.8199999999999997E-3</v>
      </c>
      <c r="S148" s="123">
        <v>0</v>
      </c>
      <c r="T148" s="122">
        <f t="shared" si="3"/>
        <v>0</v>
      </c>
      <c r="AR148" s="100" t="s">
        <v>101</v>
      </c>
      <c r="AT148" s="100" t="s">
        <v>126</v>
      </c>
      <c r="AU148" s="100" t="s">
        <v>26</v>
      </c>
      <c r="AY148" s="38" t="s">
        <v>85</v>
      </c>
      <c r="BE148" s="59">
        <f t="shared" si="4"/>
        <v>0</v>
      </c>
      <c r="BF148" s="59">
        <f t="shared" si="5"/>
        <v>0</v>
      </c>
      <c r="BG148" s="59">
        <f t="shared" si="6"/>
        <v>0</v>
      </c>
      <c r="BH148" s="59">
        <f t="shared" si="7"/>
        <v>0</v>
      </c>
      <c r="BI148" s="59">
        <f t="shared" si="8"/>
        <v>0</v>
      </c>
      <c r="BJ148" s="38" t="s">
        <v>26</v>
      </c>
      <c r="BK148" s="59">
        <f t="shared" si="9"/>
        <v>0</v>
      </c>
      <c r="BL148" s="38" t="s">
        <v>104</v>
      </c>
      <c r="BM148" s="100" t="s">
        <v>1065</v>
      </c>
    </row>
    <row r="149" spans="2:65" s="195" customFormat="1" ht="24.2" customHeight="1">
      <c r="B149" s="55"/>
      <c r="C149" s="133" t="s">
        <v>105</v>
      </c>
      <c r="D149" s="133" t="s">
        <v>126</v>
      </c>
      <c r="E149" s="132" t="s">
        <v>1064</v>
      </c>
      <c r="F149" s="131" t="s">
        <v>1063</v>
      </c>
      <c r="G149" s="130" t="s">
        <v>12</v>
      </c>
      <c r="H149" s="129">
        <v>94</v>
      </c>
      <c r="I149" s="236"/>
      <c r="J149" s="128">
        <f t="shared" si="0"/>
        <v>0</v>
      </c>
      <c r="K149" s="127"/>
      <c r="L149" s="126"/>
      <c r="M149" s="237" t="s">
        <v>40</v>
      </c>
      <c r="N149" s="125" t="s">
        <v>56</v>
      </c>
      <c r="P149" s="123">
        <f t="shared" si="1"/>
        <v>0</v>
      </c>
      <c r="Q149" s="123">
        <v>1.0000000000000001E-5</v>
      </c>
      <c r="R149" s="123">
        <f t="shared" si="2"/>
        <v>9.4000000000000008E-4</v>
      </c>
      <c r="S149" s="123">
        <v>0</v>
      </c>
      <c r="T149" s="122">
        <f t="shared" si="3"/>
        <v>0</v>
      </c>
      <c r="AR149" s="100" t="s">
        <v>101</v>
      </c>
      <c r="AT149" s="100" t="s">
        <v>126</v>
      </c>
      <c r="AU149" s="100" t="s">
        <v>26</v>
      </c>
      <c r="AY149" s="38" t="s">
        <v>85</v>
      </c>
      <c r="BE149" s="59">
        <f t="shared" si="4"/>
        <v>0</v>
      </c>
      <c r="BF149" s="59">
        <f t="shared" si="5"/>
        <v>0</v>
      </c>
      <c r="BG149" s="59">
        <f t="shared" si="6"/>
        <v>0</v>
      </c>
      <c r="BH149" s="59">
        <f t="shared" si="7"/>
        <v>0</v>
      </c>
      <c r="BI149" s="59">
        <f t="shared" si="8"/>
        <v>0</v>
      </c>
      <c r="BJ149" s="38" t="s">
        <v>26</v>
      </c>
      <c r="BK149" s="59">
        <f t="shared" si="9"/>
        <v>0</v>
      </c>
      <c r="BL149" s="38" t="s">
        <v>104</v>
      </c>
      <c r="BM149" s="100" t="s">
        <v>1062</v>
      </c>
    </row>
    <row r="150" spans="2:65" s="195" customFormat="1" ht="21.75" customHeight="1">
      <c r="B150" s="55"/>
      <c r="C150" s="109" t="s">
        <v>102</v>
      </c>
      <c r="D150" s="109" t="s">
        <v>87</v>
      </c>
      <c r="E150" s="108" t="s">
        <v>1061</v>
      </c>
      <c r="F150" s="107" t="s">
        <v>1060</v>
      </c>
      <c r="G150" s="106" t="s">
        <v>12</v>
      </c>
      <c r="H150" s="105">
        <v>44</v>
      </c>
      <c r="I150" s="231"/>
      <c r="J150" s="104">
        <f t="shared" si="0"/>
        <v>0</v>
      </c>
      <c r="K150" s="81"/>
      <c r="L150" s="42"/>
      <c r="M150" s="232" t="s">
        <v>40</v>
      </c>
      <c r="N150" s="124" t="s">
        <v>56</v>
      </c>
      <c r="P150" s="123">
        <f t="shared" si="1"/>
        <v>0</v>
      </c>
      <c r="Q150" s="123">
        <v>3.3000000000000003E-5</v>
      </c>
      <c r="R150" s="123">
        <f t="shared" si="2"/>
        <v>1.4520000000000002E-3</v>
      </c>
      <c r="S150" s="123">
        <v>0</v>
      </c>
      <c r="T150" s="122">
        <f t="shared" si="3"/>
        <v>0</v>
      </c>
      <c r="AR150" s="100" t="s">
        <v>104</v>
      </c>
      <c r="AT150" s="100" t="s">
        <v>87</v>
      </c>
      <c r="AU150" s="100" t="s">
        <v>26</v>
      </c>
      <c r="AY150" s="38" t="s">
        <v>85</v>
      </c>
      <c r="BE150" s="59">
        <f t="shared" si="4"/>
        <v>0</v>
      </c>
      <c r="BF150" s="59">
        <f t="shared" si="5"/>
        <v>0</v>
      </c>
      <c r="BG150" s="59">
        <f t="shared" si="6"/>
        <v>0</v>
      </c>
      <c r="BH150" s="59">
        <f t="shared" si="7"/>
        <v>0</v>
      </c>
      <c r="BI150" s="59">
        <f t="shared" si="8"/>
        <v>0</v>
      </c>
      <c r="BJ150" s="38" t="s">
        <v>26</v>
      </c>
      <c r="BK150" s="59">
        <f t="shared" si="9"/>
        <v>0</v>
      </c>
      <c r="BL150" s="38" t="s">
        <v>104</v>
      </c>
      <c r="BM150" s="100" t="s">
        <v>1059</v>
      </c>
    </row>
    <row r="151" spans="2:65" s="195" customFormat="1" ht="24.2" customHeight="1">
      <c r="B151" s="55"/>
      <c r="C151" s="133" t="s">
        <v>119</v>
      </c>
      <c r="D151" s="133" t="s">
        <v>126</v>
      </c>
      <c r="E151" s="132" t="s">
        <v>1058</v>
      </c>
      <c r="F151" s="131" t="s">
        <v>1057</v>
      </c>
      <c r="G151" s="130" t="s">
        <v>12</v>
      </c>
      <c r="H151" s="129">
        <v>22</v>
      </c>
      <c r="I151" s="236"/>
      <c r="J151" s="128">
        <f t="shared" si="0"/>
        <v>0</v>
      </c>
      <c r="K151" s="127"/>
      <c r="L151" s="126"/>
      <c r="M151" s="237" t="s">
        <v>40</v>
      </c>
      <c r="N151" s="125" t="s">
        <v>56</v>
      </c>
      <c r="P151" s="123">
        <f t="shared" si="1"/>
        <v>0</v>
      </c>
      <c r="Q151" s="123">
        <v>6.0000000000000002E-5</v>
      </c>
      <c r="R151" s="123">
        <f t="shared" si="2"/>
        <v>1.32E-3</v>
      </c>
      <c r="S151" s="123">
        <v>0</v>
      </c>
      <c r="T151" s="122">
        <f t="shared" si="3"/>
        <v>0</v>
      </c>
      <c r="AR151" s="100" t="s">
        <v>101</v>
      </c>
      <c r="AT151" s="100" t="s">
        <v>126</v>
      </c>
      <c r="AU151" s="100" t="s">
        <v>26</v>
      </c>
      <c r="AY151" s="38" t="s">
        <v>85</v>
      </c>
      <c r="BE151" s="59">
        <f t="shared" si="4"/>
        <v>0</v>
      </c>
      <c r="BF151" s="59">
        <f t="shared" si="5"/>
        <v>0</v>
      </c>
      <c r="BG151" s="59">
        <f t="shared" si="6"/>
        <v>0</v>
      </c>
      <c r="BH151" s="59">
        <f t="shared" si="7"/>
        <v>0</v>
      </c>
      <c r="BI151" s="59">
        <f t="shared" si="8"/>
        <v>0</v>
      </c>
      <c r="BJ151" s="38" t="s">
        <v>26</v>
      </c>
      <c r="BK151" s="59">
        <f t="shared" si="9"/>
        <v>0</v>
      </c>
      <c r="BL151" s="38" t="s">
        <v>104</v>
      </c>
      <c r="BM151" s="100" t="s">
        <v>1056</v>
      </c>
    </row>
    <row r="152" spans="2:65" s="195" customFormat="1" ht="24.2" customHeight="1">
      <c r="B152" s="55"/>
      <c r="C152" s="133" t="s">
        <v>94</v>
      </c>
      <c r="D152" s="133" t="s">
        <v>126</v>
      </c>
      <c r="E152" s="132" t="s">
        <v>1055</v>
      </c>
      <c r="F152" s="131" t="s">
        <v>1054</v>
      </c>
      <c r="G152" s="130" t="s">
        <v>12</v>
      </c>
      <c r="H152" s="129">
        <v>22</v>
      </c>
      <c r="I152" s="236"/>
      <c r="J152" s="128">
        <f t="shared" si="0"/>
        <v>0</v>
      </c>
      <c r="K152" s="127"/>
      <c r="L152" s="126"/>
      <c r="M152" s="237" t="s">
        <v>40</v>
      </c>
      <c r="N152" s="125" t="s">
        <v>56</v>
      </c>
      <c r="P152" s="123">
        <f t="shared" si="1"/>
        <v>0</v>
      </c>
      <c r="Q152" s="123">
        <v>4.0000000000000003E-5</v>
      </c>
      <c r="R152" s="123">
        <f t="shared" si="2"/>
        <v>8.8000000000000003E-4</v>
      </c>
      <c r="S152" s="123">
        <v>0</v>
      </c>
      <c r="T152" s="122">
        <f t="shared" si="3"/>
        <v>0</v>
      </c>
      <c r="AR152" s="100" t="s">
        <v>101</v>
      </c>
      <c r="AT152" s="100" t="s">
        <v>126</v>
      </c>
      <c r="AU152" s="100" t="s">
        <v>26</v>
      </c>
      <c r="AY152" s="38" t="s">
        <v>85</v>
      </c>
      <c r="BE152" s="59">
        <f t="shared" si="4"/>
        <v>0</v>
      </c>
      <c r="BF152" s="59">
        <f t="shared" si="5"/>
        <v>0</v>
      </c>
      <c r="BG152" s="59">
        <f t="shared" si="6"/>
        <v>0</v>
      </c>
      <c r="BH152" s="59">
        <f t="shared" si="7"/>
        <v>0</v>
      </c>
      <c r="BI152" s="59">
        <f t="shared" si="8"/>
        <v>0</v>
      </c>
      <c r="BJ152" s="38" t="s">
        <v>26</v>
      </c>
      <c r="BK152" s="59">
        <f t="shared" si="9"/>
        <v>0</v>
      </c>
      <c r="BL152" s="38" t="s">
        <v>104</v>
      </c>
      <c r="BM152" s="100" t="s">
        <v>1053</v>
      </c>
    </row>
    <row r="153" spans="2:65" s="195" customFormat="1" ht="16.5" customHeight="1">
      <c r="B153" s="55"/>
      <c r="C153" s="109" t="s">
        <v>95</v>
      </c>
      <c r="D153" s="109" t="s">
        <v>87</v>
      </c>
      <c r="E153" s="108" t="s">
        <v>1052</v>
      </c>
      <c r="F153" s="107" t="s">
        <v>1051</v>
      </c>
      <c r="G153" s="106" t="s">
        <v>12</v>
      </c>
      <c r="H153" s="105">
        <v>60</v>
      </c>
      <c r="I153" s="231"/>
      <c r="J153" s="104">
        <f t="shared" si="0"/>
        <v>0</v>
      </c>
      <c r="K153" s="81"/>
      <c r="L153" s="42"/>
      <c r="M153" s="232" t="s">
        <v>40</v>
      </c>
      <c r="N153" s="124" t="s">
        <v>56</v>
      </c>
      <c r="P153" s="123">
        <f t="shared" si="1"/>
        <v>0</v>
      </c>
      <c r="Q153" s="123">
        <v>7.3394999999999998E-5</v>
      </c>
      <c r="R153" s="123">
        <f t="shared" si="2"/>
        <v>4.4037E-3</v>
      </c>
      <c r="S153" s="123">
        <v>0</v>
      </c>
      <c r="T153" s="122">
        <f t="shared" si="3"/>
        <v>0</v>
      </c>
      <c r="AR153" s="100" t="s">
        <v>104</v>
      </c>
      <c r="AT153" s="100" t="s">
        <v>87</v>
      </c>
      <c r="AU153" s="100" t="s">
        <v>26</v>
      </c>
      <c r="AY153" s="38" t="s">
        <v>85</v>
      </c>
      <c r="BE153" s="59">
        <f t="shared" si="4"/>
        <v>0</v>
      </c>
      <c r="BF153" s="59">
        <f t="shared" si="5"/>
        <v>0</v>
      </c>
      <c r="BG153" s="59">
        <f t="shared" si="6"/>
        <v>0</v>
      </c>
      <c r="BH153" s="59">
        <f t="shared" si="7"/>
        <v>0</v>
      </c>
      <c r="BI153" s="59">
        <f t="shared" si="8"/>
        <v>0</v>
      </c>
      <c r="BJ153" s="38" t="s">
        <v>26</v>
      </c>
      <c r="BK153" s="59">
        <f t="shared" si="9"/>
        <v>0</v>
      </c>
      <c r="BL153" s="38" t="s">
        <v>104</v>
      </c>
      <c r="BM153" s="100" t="s">
        <v>1050</v>
      </c>
    </row>
    <row r="154" spans="2:65" s="195" customFormat="1" ht="24.2" customHeight="1">
      <c r="B154" s="55"/>
      <c r="C154" s="133" t="s">
        <v>96</v>
      </c>
      <c r="D154" s="133" t="s">
        <v>126</v>
      </c>
      <c r="E154" s="132" t="s">
        <v>1049</v>
      </c>
      <c r="F154" s="131" t="s">
        <v>1048</v>
      </c>
      <c r="G154" s="130" t="s">
        <v>12</v>
      </c>
      <c r="H154" s="129">
        <v>60</v>
      </c>
      <c r="I154" s="236"/>
      <c r="J154" s="128">
        <f t="shared" si="0"/>
        <v>0</v>
      </c>
      <c r="K154" s="127"/>
      <c r="L154" s="126"/>
      <c r="M154" s="237" t="s">
        <v>40</v>
      </c>
      <c r="N154" s="125" t="s">
        <v>56</v>
      </c>
      <c r="P154" s="123">
        <f t="shared" si="1"/>
        <v>0</v>
      </c>
      <c r="Q154" s="123">
        <v>8.0000000000000004E-4</v>
      </c>
      <c r="R154" s="123">
        <f t="shared" si="2"/>
        <v>4.8000000000000001E-2</v>
      </c>
      <c r="S154" s="123">
        <v>0</v>
      </c>
      <c r="T154" s="122">
        <f t="shared" si="3"/>
        <v>0</v>
      </c>
      <c r="AR154" s="100" t="s">
        <v>225</v>
      </c>
      <c r="AT154" s="100" t="s">
        <v>126</v>
      </c>
      <c r="AU154" s="100" t="s">
        <v>26</v>
      </c>
      <c r="AY154" s="38" t="s">
        <v>85</v>
      </c>
      <c r="BE154" s="59">
        <f t="shared" si="4"/>
        <v>0</v>
      </c>
      <c r="BF154" s="59">
        <f t="shared" si="5"/>
        <v>0</v>
      </c>
      <c r="BG154" s="59">
        <f t="shared" si="6"/>
        <v>0</v>
      </c>
      <c r="BH154" s="59">
        <f t="shared" si="7"/>
        <v>0</v>
      </c>
      <c r="BI154" s="59">
        <f t="shared" si="8"/>
        <v>0</v>
      </c>
      <c r="BJ154" s="38" t="s">
        <v>26</v>
      </c>
      <c r="BK154" s="59">
        <f t="shared" si="9"/>
        <v>0</v>
      </c>
      <c r="BL154" s="38" t="s">
        <v>225</v>
      </c>
      <c r="BM154" s="100" t="s">
        <v>1047</v>
      </c>
    </row>
    <row r="155" spans="2:65" s="195" customFormat="1" ht="16.5" customHeight="1">
      <c r="B155" s="55"/>
      <c r="C155" s="109" t="s">
        <v>97</v>
      </c>
      <c r="D155" s="109" t="s">
        <v>87</v>
      </c>
      <c r="E155" s="108" t="s">
        <v>1046</v>
      </c>
      <c r="F155" s="107" t="s">
        <v>1045</v>
      </c>
      <c r="G155" s="106" t="s">
        <v>12</v>
      </c>
      <c r="H155" s="105">
        <v>5</v>
      </c>
      <c r="I155" s="231"/>
      <c r="J155" s="104">
        <f t="shared" si="0"/>
        <v>0</v>
      </c>
      <c r="K155" s="81"/>
      <c r="L155" s="42"/>
      <c r="M155" s="232" t="s">
        <v>40</v>
      </c>
      <c r="N155" s="124" t="s">
        <v>56</v>
      </c>
      <c r="P155" s="123">
        <f t="shared" si="1"/>
        <v>0</v>
      </c>
      <c r="Q155" s="123">
        <v>7.3800000000000005E-5</v>
      </c>
      <c r="R155" s="123">
        <f t="shared" si="2"/>
        <v>3.6900000000000002E-4</v>
      </c>
      <c r="S155" s="123">
        <v>0</v>
      </c>
      <c r="T155" s="122">
        <f t="shared" si="3"/>
        <v>0</v>
      </c>
      <c r="AR155" s="100" t="s">
        <v>104</v>
      </c>
      <c r="AT155" s="100" t="s">
        <v>87</v>
      </c>
      <c r="AU155" s="100" t="s">
        <v>26</v>
      </c>
      <c r="AY155" s="38" t="s">
        <v>85</v>
      </c>
      <c r="BE155" s="59">
        <f t="shared" si="4"/>
        <v>0</v>
      </c>
      <c r="BF155" s="59">
        <f t="shared" si="5"/>
        <v>0</v>
      </c>
      <c r="BG155" s="59">
        <f t="shared" si="6"/>
        <v>0</v>
      </c>
      <c r="BH155" s="59">
        <f t="shared" si="7"/>
        <v>0</v>
      </c>
      <c r="BI155" s="59">
        <f t="shared" si="8"/>
        <v>0</v>
      </c>
      <c r="BJ155" s="38" t="s">
        <v>26</v>
      </c>
      <c r="BK155" s="59">
        <f t="shared" si="9"/>
        <v>0</v>
      </c>
      <c r="BL155" s="38" t="s">
        <v>104</v>
      </c>
      <c r="BM155" s="100" t="s">
        <v>1044</v>
      </c>
    </row>
    <row r="156" spans="2:65" s="195" customFormat="1" ht="24.2" customHeight="1">
      <c r="B156" s="55"/>
      <c r="C156" s="133" t="s">
        <v>98</v>
      </c>
      <c r="D156" s="133" t="s">
        <v>126</v>
      </c>
      <c r="E156" s="132" t="s">
        <v>1043</v>
      </c>
      <c r="F156" s="131" t="s">
        <v>1042</v>
      </c>
      <c r="G156" s="130" t="s">
        <v>12</v>
      </c>
      <c r="H156" s="129">
        <v>5</v>
      </c>
      <c r="I156" s="236"/>
      <c r="J156" s="128">
        <f t="shared" si="0"/>
        <v>0</v>
      </c>
      <c r="K156" s="127"/>
      <c r="L156" s="126"/>
      <c r="M156" s="237" t="s">
        <v>40</v>
      </c>
      <c r="N156" s="125" t="s">
        <v>56</v>
      </c>
      <c r="P156" s="123">
        <f t="shared" si="1"/>
        <v>0</v>
      </c>
      <c r="Q156" s="123">
        <v>8.0000000000000004E-4</v>
      </c>
      <c r="R156" s="123">
        <f t="shared" si="2"/>
        <v>4.0000000000000001E-3</v>
      </c>
      <c r="S156" s="123">
        <v>0</v>
      </c>
      <c r="T156" s="122">
        <f t="shared" si="3"/>
        <v>0</v>
      </c>
      <c r="AR156" s="100" t="s">
        <v>225</v>
      </c>
      <c r="AT156" s="100" t="s">
        <v>126</v>
      </c>
      <c r="AU156" s="100" t="s">
        <v>26</v>
      </c>
      <c r="AY156" s="38" t="s">
        <v>85</v>
      </c>
      <c r="BE156" s="59">
        <f t="shared" si="4"/>
        <v>0</v>
      </c>
      <c r="BF156" s="59">
        <f t="shared" si="5"/>
        <v>0</v>
      </c>
      <c r="BG156" s="59">
        <f t="shared" si="6"/>
        <v>0</v>
      </c>
      <c r="BH156" s="59">
        <f t="shared" si="7"/>
        <v>0</v>
      </c>
      <c r="BI156" s="59">
        <f t="shared" si="8"/>
        <v>0</v>
      </c>
      <c r="BJ156" s="38" t="s">
        <v>26</v>
      </c>
      <c r="BK156" s="59">
        <f t="shared" si="9"/>
        <v>0</v>
      </c>
      <c r="BL156" s="38" t="s">
        <v>225</v>
      </c>
      <c r="BM156" s="100" t="s">
        <v>1041</v>
      </c>
    </row>
    <row r="157" spans="2:65" s="195" customFormat="1" ht="24.2" customHeight="1">
      <c r="B157" s="55"/>
      <c r="C157" s="109" t="s">
        <v>100</v>
      </c>
      <c r="D157" s="109" t="s">
        <v>87</v>
      </c>
      <c r="E157" s="108" t="s">
        <v>1040</v>
      </c>
      <c r="F157" s="107" t="s">
        <v>1039</v>
      </c>
      <c r="G157" s="106" t="s">
        <v>11</v>
      </c>
      <c r="H157" s="105">
        <v>0.111</v>
      </c>
      <c r="I157" s="231"/>
      <c r="J157" s="104">
        <f t="shared" si="0"/>
        <v>0</v>
      </c>
      <c r="K157" s="81"/>
      <c r="L157" s="42"/>
      <c r="M157" s="232" t="s">
        <v>40</v>
      </c>
      <c r="N157" s="124" t="s">
        <v>56</v>
      </c>
      <c r="P157" s="123">
        <f t="shared" si="1"/>
        <v>0</v>
      </c>
      <c r="Q157" s="123">
        <v>0</v>
      </c>
      <c r="R157" s="123">
        <f t="shared" si="2"/>
        <v>0</v>
      </c>
      <c r="S157" s="123">
        <v>0</v>
      </c>
      <c r="T157" s="122">
        <f t="shared" si="3"/>
        <v>0</v>
      </c>
      <c r="AR157" s="100" t="s">
        <v>104</v>
      </c>
      <c r="AT157" s="100" t="s">
        <v>87</v>
      </c>
      <c r="AU157" s="100" t="s">
        <v>26</v>
      </c>
      <c r="AY157" s="38" t="s">
        <v>85</v>
      </c>
      <c r="BE157" s="59">
        <f t="shared" si="4"/>
        <v>0</v>
      </c>
      <c r="BF157" s="59">
        <f t="shared" si="5"/>
        <v>0</v>
      </c>
      <c r="BG157" s="59">
        <f t="shared" si="6"/>
        <v>0</v>
      </c>
      <c r="BH157" s="59">
        <f t="shared" si="7"/>
        <v>0</v>
      </c>
      <c r="BI157" s="59">
        <f t="shared" si="8"/>
        <v>0</v>
      </c>
      <c r="BJ157" s="38" t="s">
        <v>26</v>
      </c>
      <c r="BK157" s="59">
        <f t="shared" si="9"/>
        <v>0</v>
      </c>
      <c r="BL157" s="38" t="s">
        <v>104</v>
      </c>
      <c r="BM157" s="100" t="s">
        <v>1038</v>
      </c>
    </row>
    <row r="158" spans="2:65" s="110" customFormat="1" ht="22.9" customHeight="1">
      <c r="B158" s="117"/>
      <c r="D158" s="112" t="s">
        <v>7</v>
      </c>
      <c r="E158" s="119" t="s">
        <v>231</v>
      </c>
      <c r="F158" s="119" t="s">
        <v>239</v>
      </c>
      <c r="I158" s="230"/>
      <c r="J158" s="118">
        <f>BK158</f>
        <v>0</v>
      </c>
      <c r="L158" s="117"/>
      <c r="M158" s="116"/>
      <c r="P158" s="115">
        <f>SUM(P159:P175)</f>
        <v>0</v>
      </c>
      <c r="R158" s="115">
        <f>SUM(R159:R175)</f>
        <v>6.7842680000000016E-2</v>
      </c>
      <c r="T158" s="114">
        <f>SUM(T159:T175)</f>
        <v>0</v>
      </c>
      <c r="AR158" s="112" t="s">
        <v>26</v>
      </c>
      <c r="AT158" s="113" t="s">
        <v>7</v>
      </c>
      <c r="AU158" s="113" t="s">
        <v>25</v>
      </c>
      <c r="AY158" s="112" t="s">
        <v>85</v>
      </c>
      <c r="BK158" s="111">
        <f>SUM(BK159:BK175)</f>
        <v>0</v>
      </c>
    </row>
    <row r="159" spans="2:65" s="195" customFormat="1" ht="24.2" customHeight="1">
      <c r="B159" s="55"/>
      <c r="C159" s="109" t="s">
        <v>99</v>
      </c>
      <c r="D159" s="109" t="s">
        <v>87</v>
      </c>
      <c r="E159" s="108" t="s">
        <v>1037</v>
      </c>
      <c r="F159" s="107" t="s">
        <v>1036</v>
      </c>
      <c r="G159" s="106" t="s">
        <v>12</v>
      </c>
      <c r="H159" s="105">
        <v>24</v>
      </c>
      <c r="I159" s="231"/>
      <c r="J159" s="104">
        <f t="shared" ref="J159:J175" si="10">ROUND(I159*H159,2)</f>
        <v>0</v>
      </c>
      <c r="K159" s="81"/>
      <c r="L159" s="42"/>
      <c r="M159" s="232" t="s">
        <v>40</v>
      </c>
      <c r="N159" s="124" t="s">
        <v>56</v>
      </c>
      <c r="P159" s="123">
        <f t="shared" ref="P159:P175" si="11">O159*H159</f>
        <v>0</v>
      </c>
      <c r="Q159" s="123">
        <v>3.2081999999999998E-4</v>
      </c>
      <c r="R159" s="123">
        <f t="shared" ref="R159:R175" si="12">Q159*H159</f>
        <v>7.6996799999999995E-3</v>
      </c>
      <c r="S159" s="123">
        <v>0</v>
      </c>
      <c r="T159" s="122">
        <f t="shared" ref="T159:T175" si="13">S159*H159</f>
        <v>0</v>
      </c>
      <c r="AR159" s="100" t="s">
        <v>104</v>
      </c>
      <c r="AT159" s="100" t="s">
        <v>87</v>
      </c>
      <c r="AU159" s="100" t="s">
        <v>26</v>
      </c>
      <c r="AY159" s="38" t="s">
        <v>85</v>
      </c>
      <c r="BE159" s="59">
        <f t="shared" ref="BE159:BE175" si="14">IF(N159="základná",J159,0)</f>
        <v>0</v>
      </c>
      <c r="BF159" s="59">
        <f t="shared" ref="BF159:BF175" si="15">IF(N159="znížená",J159,0)</f>
        <v>0</v>
      </c>
      <c r="BG159" s="59">
        <f t="shared" ref="BG159:BG175" si="16">IF(N159="zákl. prenesená",J159,0)</f>
        <v>0</v>
      </c>
      <c r="BH159" s="59">
        <f t="shared" ref="BH159:BH175" si="17">IF(N159="zníž. prenesená",J159,0)</f>
        <v>0</v>
      </c>
      <c r="BI159" s="59">
        <f t="shared" ref="BI159:BI175" si="18">IF(N159="nulová",J159,0)</f>
        <v>0</v>
      </c>
      <c r="BJ159" s="38" t="s">
        <v>26</v>
      </c>
      <c r="BK159" s="59">
        <f t="shared" ref="BK159:BK175" si="19">ROUND(I159*H159,2)</f>
        <v>0</v>
      </c>
      <c r="BL159" s="38" t="s">
        <v>104</v>
      </c>
      <c r="BM159" s="100" t="s">
        <v>1035</v>
      </c>
    </row>
    <row r="160" spans="2:65" s="195" customFormat="1" ht="24.2" customHeight="1">
      <c r="B160" s="55"/>
      <c r="C160" s="109" t="s">
        <v>86</v>
      </c>
      <c r="D160" s="109" t="s">
        <v>87</v>
      </c>
      <c r="E160" s="108" t="s">
        <v>1034</v>
      </c>
      <c r="F160" s="107" t="s">
        <v>1033</v>
      </c>
      <c r="G160" s="106" t="s">
        <v>12</v>
      </c>
      <c r="H160" s="105">
        <v>21</v>
      </c>
      <c r="I160" s="231"/>
      <c r="J160" s="104">
        <f t="shared" si="10"/>
        <v>0</v>
      </c>
      <c r="K160" s="81"/>
      <c r="L160" s="42"/>
      <c r="M160" s="232" t="s">
        <v>40</v>
      </c>
      <c r="N160" s="124" t="s">
        <v>56</v>
      </c>
      <c r="P160" s="123">
        <f t="shared" si="11"/>
        <v>0</v>
      </c>
      <c r="Q160" s="123">
        <v>3.2081999999999998E-4</v>
      </c>
      <c r="R160" s="123">
        <f t="shared" si="12"/>
        <v>6.7372199999999995E-3</v>
      </c>
      <c r="S160" s="123">
        <v>0</v>
      </c>
      <c r="T160" s="122">
        <f t="shared" si="13"/>
        <v>0</v>
      </c>
      <c r="AR160" s="100" t="s">
        <v>104</v>
      </c>
      <c r="AT160" s="100" t="s">
        <v>87</v>
      </c>
      <c r="AU160" s="100" t="s">
        <v>26</v>
      </c>
      <c r="AY160" s="38" t="s">
        <v>85</v>
      </c>
      <c r="BE160" s="59">
        <f t="shared" si="14"/>
        <v>0</v>
      </c>
      <c r="BF160" s="59">
        <f t="shared" si="15"/>
        <v>0</v>
      </c>
      <c r="BG160" s="59">
        <f t="shared" si="16"/>
        <v>0</v>
      </c>
      <c r="BH160" s="59">
        <f t="shared" si="17"/>
        <v>0</v>
      </c>
      <c r="BI160" s="59">
        <f t="shared" si="18"/>
        <v>0</v>
      </c>
      <c r="BJ160" s="38" t="s">
        <v>26</v>
      </c>
      <c r="BK160" s="59">
        <f t="shared" si="19"/>
        <v>0</v>
      </c>
      <c r="BL160" s="38" t="s">
        <v>104</v>
      </c>
      <c r="BM160" s="100" t="s">
        <v>1032</v>
      </c>
    </row>
    <row r="161" spans="2:65" s="195" customFormat="1" ht="24.2" customHeight="1">
      <c r="B161" s="55"/>
      <c r="C161" s="109" t="s">
        <v>89</v>
      </c>
      <c r="D161" s="109" t="s">
        <v>87</v>
      </c>
      <c r="E161" s="108" t="s">
        <v>1031</v>
      </c>
      <c r="F161" s="107" t="s">
        <v>1030</v>
      </c>
      <c r="G161" s="106" t="s">
        <v>12</v>
      </c>
      <c r="H161" s="105">
        <v>7</v>
      </c>
      <c r="I161" s="231"/>
      <c r="J161" s="104">
        <f t="shared" si="10"/>
        <v>0</v>
      </c>
      <c r="K161" s="81"/>
      <c r="L161" s="42"/>
      <c r="M161" s="232" t="s">
        <v>40</v>
      </c>
      <c r="N161" s="124" t="s">
        <v>56</v>
      </c>
      <c r="P161" s="123">
        <f t="shared" si="11"/>
        <v>0</v>
      </c>
      <c r="Q161" s="123">
        <v>6.4234000000000003E-4</v>
      </c>
      <c r="R161" s="123">
        <f t="shared" si="12"/>
        <v>4.4963800000000003E-3</v>
      </c>
      <c r="S161" s="123">
        <v>0</v>
      </c>
      <c r="T161" s="122">
        <f t="shared" si="13"/>
        <v>0</v>
      </c>
      <c r="AR161" s="100" t="s">
        <v>104</v>
      </c>
      <c r="AT161" s="100" t="s">
        <v>87</v>
      </c>
      <c r="AU161" s="100" t="s">
        <v>26</v>
      </c>
      <c r="AY161" s="38" t="s">
        <v>85</v>
      </c>
      <c r="BE161" s="59">
        <f t="shared" si="14"/>
        <v>0</v>
      </c>
      <c r="BF161" s="59">
        <f t="shared" si="15"/>
        <v>0</v>
      </c>
      <c r="BG161" s="59">
        <f t="shared" si="16"/>
        <v>0</v>
      </c>
      <c r="BH161" s="59">
        <f t="shared" si="17"/>
        <v>0</v>
      </c>
      <c r="BI161" s="59">
        <f t="shared" si="18"/>
        <v>0</v>
      </c>
      <c r="BJ161" s="38" t="s">
        <v>26</v>
      </c>
      <c r="BK161" s="59">
        <f t="shared" si="19"/>
        <v>0</v>
      </c>
      <c r="BL161" s="38" t="s">
        <v>104</v>
      </c>
      <c r="BM161" s="100" t="s">
        <v>1029</v>
      </c>
    </row>
    <row r="162" spans="2:65" s="195" customFormat="1" ht="24.2" customHeight="1">
      <c r="B162" s="55"/>
      <c r="C162" s="109" t="s">
        <v>90</v>
      </c>
      <c r="D162" s="109" t="s">
        <v>87</v>
      </c>
      <c r="E162" s="108" t="s">
        <v>1028</v>
      </c>
      <c r="F162" s="107" t="s">
        <v>1027</v>
      </c>
      <c r="G162" s="106" t="s">
        <v>12</v>
      </c>
      <c r="H162" s="105">
        <v>10</v>
      </c>
      <c r="I162" s="231"/>
      <c r="J162" s="104">
        <f t="shared" si="10"/>
        <v>0</v>
      </c>
      <c r="K162" s="81"/>
      <c r="L162" s="42"/>
      <c r="M162" s="232" t="s">
        <v>40</v>
      </c>
      <c r="N162" s="124" t="s">
        <v>56</v>
      </c>
      <c r="P162" s="123">
        <f t="shared" si="11"/>
        <v>0</v>
      </c>
      <c r="Q162" s="123">
        <v>6.4234000000000003E-4</v>
      </c>
      <c r="R162" s="123">
        <f t="shared" si="12"/>
        <v>6.4234000000000001E-3</v>
      </c>
      <c r="S162" s="123">
        <v>0</v>
      </c>
      <c r="T162" s="122">
        <f t="shared" si="13"/>
        <v>0</v>
      </c>
      <c r="AR162" s="100" t="s">
        <v>104</v>
      </c>
      <c r="AT162" s="100" t="s">
        <v>87</v>
      </c>
      <c r="AU162" s="100" t="s">
        <v>26</v>
      </c>
      <c r="AY162" s="38" t="s">
        <v>85</v>
      </c>
      <c r="BE162" s="59">
        <f t="shared" si="14"/>
        <v>0</v>
      </c>
      <c r="BF162" s="59">
        <f t="shared" si="15"/>
        <v>0</v>
      </c>
      <c r="BG162" s="59">
        <f t="shared" si="16"/>
        <v>0</v>
      </c>
      <c r="BH162" s="59">
        <f t="shared" si="17"/>
        <v>0</v>
      </c>
      <c r="BI162" s="59">
        <f t="shared" si="18"/>
        <v>0</v>
      </c>
      <c r="BJ162" s="38" t="s">
        <v>26</v>
      </c>
      <c r="BK162" s="59">
        <f t="shared" si="19"/>
        <v>0</v>
      </c>
      <c r="BL162" s="38" t="s">
        <v>104</v>
      </c>
      <c r="BM162" s="100" t="s">
        <v>1026</v>
      </c>
    </row>
    <row r="163" spans="2:65" s="195" customFormat="1" ht="24.2" customHeight="1">
      <c r="B163" s="55"/>
      <c r="C163" s="109" t="s">
        <v>142</v>
      </c>
      <c r="D163" s="109" t="s">
        <v>87</v>
      </c>
      <c r="E163" s="108" t="s">
        <v>1025</v>
      </c>
      <c r="F163" s="107" t="s">
        <v>1024</v>
      </c>
      <c r="G163" s="106" t="s">
        <v>134</v>
      </c>
      <c r="H163" s="105">
        <v>6</v>
      </c>
      <c r="I163" s="231"/>
      <c r="J163" s="104">
        <f t="shared" si="10"/>
        <v>0</v>
      </c>
      <c r="K163" s="81"/>
      <c r="L163" s="42"/>
      <c r="M163" s="232" t="s">
        <v>40</v>
      </c>
      <c r="N163" s="124" t="s">
        <v>56</v>
      </c>
      <c r="P163" s="123">
        <f t="shared" si="11"/>
        <v>0</v>
      </c>
      <c r="Q163" s="123">
        <v>0</v>
      </c>
      <c r="R163" s="123">
        <f t="shared" si="12"/>
        <v>0</v>
      </c>
      <c r="S163" s="123">
        <v>0</v>
      </c>
      <c r="T163" s="122">
        <f t="shared" si="13"/>
        <v>0</v>
      </c>
      <c r="AR163" s="100" t="s">
        <v>104</v>
      </c>
      <c r="AT163" s="100" t="s">
        <v>87</v>
      </c>
      <c r="AU163" s="100" t="s">
        <v>26</v>
      </c>
      <c r="AY163" s="38" t="s">
        <v>85</v>
      </c>
      <c r="BE163" s="59">
        <f t="shared" si="14"/>
        <v>0</v>
      </c>
      <c r="BF163" s="59">
        <f t="shared" si="15"/>
        <v>0</v>
      </c>
      <c r="BG163" s="59">
        <f t="shared" si="16"/>
        <v>0</v>
      </c>
      <c r="BH163" s="59">
        <f t="shared" si="17"/>
        <v>0</v>
      </c>
      <c r="BI163" s="59">
        <f t="shared" si="18"/>
        <v>0</v>
      </c>
      <c r="BJ163" s="38" t="s">
        <v>26</v>
      </c>
      <c r="BK163" s="59">
        <f t="shared" si="19"/>
        <v>0</v>
      </c>
      <c r="BL163" s="38" t="s">
        <v>104</v>
      </c>
      <c r="BM163" s="100" t="s">
        <v>1023</v>
      </c>
    </row>
    <row r="164" spans="2:65" s="195" customFormat="1" ht="24.2" customHeight="1">
      <c r="B164" s="55"/>
      <c r="C164" s="109" t="s">
        <v>143</v>
      </c>
      <c r="D164" s="109" t="s">
        <v>87</v>
      </c>
      <c r="E164" s="108" t="s">
        <v>1022</v>
      </c>
      <c r="F164" s="107" t="s">
        <v>1021</v>
      </c>
      <c r="G164" s="106" t="s">
        <v>134</v>
      </c>
      <c r="H164" s="105">
        <v>2</v>
      </c>
      <c r="I164" s="231"/>
      <c r="J164" s="104">
        <f t="shared" si="10"/>
        <v>0</v>
      </c>
      <c r="K164" s="81"/>
      <c r="L164" s="42"/>
      <c r="M164" s="232" t="s">
        <v>40</v>
      </c>
      <c r="N164" s="124" t="s">
        <v>56</v>
      </c>
      <c r="P164" s="123">
        <f t="shared" si="11"/>
        <v>0</v>
      </c>
      <c r="Q164" s="123">
        <v>0</v>
      </c>
      <c r="R164" s="123">
        <f t="shared" si="12"/>
        <v>0</v>
      </c>
      <c r="S164" s="123">
        <v>0</v>
      </c>
      <c r="T164" s="122">
        <f t="shared" si="13"/>
        <v>0</v>
      </c>
      <c r="AR164" s="100" t="s">
        <v>104</v>
      </c>
      <c r="AT164" s="100" t="s">
        <v>87</v>
      </c>
      <c r="AU164" s="100" t="s">
        <v>26</v>
      </c>
      <c r="AY164" s="38" t="s">
        <v>85</v>
      </c>
      <c r="BE164" s="59">
        <f t="shared" si="14"/>
        <v>0</v>
      </c>
      <c r="BF164" s="59">
        <f t="shared" si="15"/>
        <v>0</v>
      </c>
      <c r="BG164" s="59">
        <f t="shared" si="16"/>
        <v>0</v>
      </c>
      <c r="BH164" s="59">
        <f t="shared" si="17"/>
        <v>0</v>
      </c>
      <c r="BI164" s="59">
        <f t="shared" si="18"/>
        <v>0</v>
      </c>
      <c r="BJ164" s="38" t="s">
        <v>26</v>
      </c>
      <c r="BK164" s="59">
        <f t="shared" si="19"/>
        <v>0</v>
      </c>
      <c r="BL164" s="38" t="s">
        <v>104</v>
      </c>
      <c r="BM164" s="100" t="s">
        <v>1020</v>
      </c>
    </row>
    <row r="165" spans="2:65" s="195" customFormat="1" ht="24.2" customHeight="1">
      <c r="B165" s="55"/>
      <c r="C165" s="109" t="s">
        <v>101</v>
      </c>
      <c r="D165" s="109" t="s">
        <v>87</v>
      </c>
      <c r="E165" s="108" t="s">
        <v>1019</v>
      </c>
      <c r="F165" s="107" t="s">
        <v>1018</v>
      </c>
      <c r="G165" s="106" t="s">
        <v>134</v>
      </c>
      <c r="H165" s="105">
        <v>6</v>
      </c>
      <c r="I165" s="231"/>
      <c r="J165" s="104">
        <f t="shared" si="10"/>
        <v>0</v>
      </c>
      <c r="K165" s="81"/>
      <c r="L165" s="42"/>
      <c r="M165" s="232" t="s">
        <v>40</v>
      </c>
      <c r="N165" s="124" t="s">
        <v>56</v>
      </c>
      <c r="P165" s="123">
        <f t="shared" si="11"/>
        <v>0</v>
      </c>
      <c r="Q165" s="123">
        <v>0</v>
      </c>
      <c r="R165" s="123">
        <f t="shared" si="12"/>
        <v>0</v>
      </c>
      <c r="S165" s="123">
        <v>0</v>
      </c>
      <c r="T165" s="122">
        <f t="shared" si="13"/>
        <v>0</v>
      </c>
      <c r="AR165" s="100" t="s">
        <v>104</v>
      </c>
      <c r="AT165" s="100" t="s">
        <v>87</v>
      </c>
      <c r="AU165" s="100" t="s">
        <v>26</v>
      </c>
      <c r="AY165" s="38" t="s">
        <v>85</v>
      </c>
      <c r="BE165" s="59">
        <f t="shared" si="14"/>
        <v>0</v>
      </c>
      <c r="BF165" s="59">
        <f t="shared" si="15"/>
        <v>0</v>
      </c>
      <c r="BG165" s="59">
        <f t="shared" si="16"/>
        <v>0</v>
      </c>
      <c r="BH165" s="59">
        <f t="shared" si="17"/>
        <v>0</v>
      </c>
      <c r="BI165" s="59">
        <f t="shared" si="18"/>
        <v>0</v>
      </c>
      <c r="BJ165" s="38" t="s">
        <v>26</v>
      </c>
      <c r="BK165" s="59">
        <f t="shared" si="19"/>
        <v>0</v>
      </c>
      <c r="BL165" s="38" t="s">
        <v>104</v>
      </c>
      <c r="BM165" s="100" t="s">
        <v>1017</v>
      </c>
    </row>
    <row r="166" spans="2:65" s="195" customFormat="1" ht="24.2" customHeight="1">
      <c r="B166" s="55"/>
      <c r="C166" s="109" t="s">
        <v>124</v>
      </c>
      <c r="D166" s="109" t="s">
        <v>87</v>
      </c>
      <c r="E166" s="108" t="s">
        <v>1016</v>
      </c>
      <c r="F166" s="107" t="s">
        <v>1015</v>
      </c>
      <c r="G166" s="106" t="s">
        <v>134</v>
      </c>
      <c r="H166" s="105">
        <v>5</v>
      </c>
      <c r="I166" s="231"/>
      <c r="J166" s="104">
        <f t="shared" si="10"/>
        <v>0</v>
      </c>
      <c r="K166" s="81"/>
      <c r="L166" s="42"/>
      <c r="M166" s="232" t="s">
        <v>40</v>
      </c>
      <c r="N166" s="124" t="s">
        <v>56</v>
      </c>
      <c r="P166" s="123">
        <f t="shared" si="11"/>
        <v>0</v>
      </c>
      <c r="Q166" s="123">
        <v>0</v>
      </c>
      <c r="R166" s="123">
        <f t="shared" si="12"/>
        <v>0</v>
      </c>
      <c r="S166" s="123">
        <v>0</v>
      </c>
      <c r="T166" s="122">
        <f t="shared" si="13"/>
        <v>0</v>
      </c>
      <c r="AR166" s="100" t="s">
        <v>104</v>
      </c>
      <c r="AT166" s="100" t="s">
        <v>87</v>
      </c>
      <c r="AU166" s="100" t="s">
        <v>26</v>
      </c>
      <c r="AY166" s="38" t="s">
        <v>85</v>
      </c>
      <c r="BE166" s="59">
        <f t="shared" si="14"/>
        <v>0</v>
      </c>
      <c r="BF166" s="59">
        <f t="shared" si="15"/>
        <v>0</v>
      </c>
      <c r="BG166" s="59">
        <f t="shared" si="16"/>
        <v>0</v>
      </c>
      <c r="BH166" s="59">
        <f t="shared" si="17"/>
        <v>0</v>
      </c>
      <c r="BI166" s="59">
        <f t="shared" si="18"/>
        <v>0</v>
      </c>
      <c r="BJ166" s="38" t="s">
        <v>26</v>
      </c>
      <c r="BK166" s="59">
        <f t="shared" si="19"/>
        <v>0</v>
      </c>
      <c r="BL166" s="38" t="s">
        <v>104</v>
      </c>
      <c r="BM166" s="100" t="s">
        <v>1014</v>
      </c>
    </row>
    <row r="167" spans="2:65" s="195" customFormat="1" ht="24.2" customHeight="1">
      <c r="B167" s="55"/>
      <c r="C167" s="109" t="s">
        <v>125</v>
      </c>
      <c r="D167" s="109" t="s">
        <v>87</v>
      </c>
      <c r="E167" s="108" t="s">
        <v>1013</v>
      </c>
      <c r="F167" s="107" t="s">
        <v>1012</v>
      </c>
      <c r="G167" s="106" t="s">
        <v>134</v>
      </c>
      <c r="H167" s="105">
        <v>6</v>
      </c>
      <c r="I167" s="231"/>
      <c r="J167" s="104">
        <f t="shared" si="10"/>
        <v>0</v>
      </c>
      <c r="K167" s="81"/>
      <c r="L167" s="42"/>
      <c r="M167" s="232" t="s">
        <v>40</v>
      </c>
      <c r="N167" s="124" t="s">
        <v>56</v>
      </c>
      <c r="P167" s="123">
        <f t="shared" si="11"/>
        <v>0</v>
      </c>
      <c r="Q167" s="123">
        <v>1.165E-3</v>
      </c>
      <c r="R167" s="123">
        <f t="shared" si="12"/>
        <v>6.9899999999999997E-3</v>
      </c>
      <c r="S167" s="123">
        <v>0</v>
      </c>
      <c r="T167" s="122">
        <f t="shared" si="13"/>
        <v>0</v>
      </c>
      <c r="AR167" s="100" t="s">
        <v>104</v>
      </c>
      <c r="AT167" s="100" t="s">
        <v>87</v>
      </c>
      <c r="AU167" s="100" t="s">
        <v>26</v>
      </c>
      <c r="AY167" s="38" t="s">
        <v>85</v>
      </c>
      <c r="BE167" s="59">
        <f t="shared" si="14"/>
        <v>0</v>
      </c>
      <c r="BF167" s="59">
        <f t="shared" si="15"/>
        <v>0</v>
      </c>
      <c r="BG167" s="59">
        <f t="shared" si="16"/>
        <v>0</v>
      </c>
      <c r="BH167" s="59">
        <f t="shared" si="17"/>
        <v>0</v>
      </c>
      <c r="BI167" s="59">
        <f t="shared" si="18"/>
        <v>0</v>
      </c>
      <c r="BJ167" s="38" t="s">
        <v>26</v>
      </c>
      <c r="BK167" s="59">
        <f t="shared" si="19"/>
        <v>0</v>
      </c>
      <c r="BL167" s="38" t="s">
        <v>104</v>
      </c>
      <c r="BM167" s="100" t="s">
        <v>1011</v>
      </c>
    </row>
    <row r="168" spans="2:65" s="195" customFormat="1" ht="37.9" customHeight="1">
      <c r="B168" s="55"/>
      <c r="C168" s="133" t="s">
        <v>120</v>
      </c>
      <c r="D168" s="133" t="s">
        <v>126</v>
      </c>
      <c r="E168" s="132" t="s">
        <v>1010</v>
      </c>
      <c r="F168" s="131" t="s">
        <v>1009</v>
      </c>
      <c r="G168" s="130" t="s">
        <v>134</v>
      </c>
      <c r="H168" s="129">
        <v>6</v>
      </c>
      <c r="I168" s="236"/>
      <c r="J168" s="128">
        <f t="shared" si="10"/>
        <v>0</v>
      </c>
      <c r="K168" s="127"/>
      <c r="L168" s="126"/>
      <c r="M168" s="237" t="s">
        <v>40</v>
      </c>
      <c r="N168" s="125" t="s">
        <v>56</v>
      </c>
      <c r="P168" s="123">
        <f t="shared" si="11"/>
        <v>0</v>
      </c>
      <c r="Q168" s="123">
        <v>2.49E-3</v>
      </c>
      <c r="R168" s="123">
        <f t="shared" si="12"/>
        <v>1.494E-2</v>
      </c>
      <c r="S168" s="123">
        <v>0</v>
      </c>
      <c r="T168" s="122">
        <f t="shared" si="13"/>
        <v>0</v>
      </c>
      <c r="AR168" s="100" t="s">
        <v>101</v>
      </c>
      <c r="AT168" s="100" t="s">
        <v>126</v>
      </c>
      <c r="AU168" s="100" t="s">
        <v>26</v>
      </c>
      <c r="AY168" s="38" t="s">
        <v>85</v>
      </c>
      <c r="BE168" s="59">
        <f t="shared" si="14"/>
        <v>0</v>
      </c>
      <c r="BF168" s="59">
        <f t="shared" si="15"/>
        <v>0</v>
      </c>
      <c r="BG168" s="59">
        <f t="shared" si="16"/>
        <v>0</v>
      </c>
      <c r="BH168" s="59">
        <f t="shared" si="17"/>
        <v>0</v>
      </c>
      <c r="BI168" s="59">
        <f t="shared" si="18"/>
        <v>0</v>
      </c>
      <c r="BJ168" s="38" t="s">
        <v>26</v>
      </c>
      <c r="BK168" s="59">
        <f t="shared" si="19"/>
        <v>0</v>
      </c>
      <c r="BL168" s="38" t="s">
        <v>104</v>
      </c>
      <c r="BM168" s="100" t="s">
        <v>1008</v>
      </c>
    </row>
    <row r="169" spans="2:65" s="195" customFormat="1" ht="24.2" customHeight="1">
      <c r="B169" s="55"/>
      <c r="C169" s="133" t="s">
        <v>110</v>
      </c>
      <c r="D169" s="133" t="s">
        <v>126</v>
      </c>
      <c r="E169" s="132" t="s">
        <v>1007</v>
      </c>
      <c r="F169" s="131" t="s">
        <v>1006</v>
      </c>
      <c r="G169" s="130" t="s">
        <v>134</v>
      </c>
      <c r="H169" s="129">
        <v>6</v>
      </c>
      <c r="I169" s="236"/>
      <c r="J169" s="128">
        <f t="shared" si="10"/>
        <v>0</v>
      </c>
      <c r="K169" s="127"/>
      <c r="L169" s="126"/>
      <c r="M169" s="237" t="s">
        <v>40</v>
      </c>
      <c r="N169" s="125" t="s">
        <v>56</v>
      </c>
      <c r="P169" s="123">
        <f t="shared" si="11"/>
        <v>0</v>
      </c>
      <c r="Q169" s="123">
        <v>2.7299999999999998E-3</v>
      </c>
      <c r="R169" s="123">
        <f t="shared" si="12"/>
        <v>1.6379999999999999E-2</v>
      </c>
      <c r="S169" s="123">
        <v>0</v>
      </c>
      <c r="T169" s="122">
        <f t="shared" si="13"/>
        <v>0</v>
      </c>
      <c r="AR169" s="100" t="s">
        <v>101</v>
      </c>
      <c r="AT169" s="100" t="s">
        <v>126</v>
      </c>
      <c r="AU169" s="100" t="s">
        <v>26</v>
      </c>
      <c r="AY169" s="38" t="s">
        <v>85</v>
      </c>
      <c r="BE169" s="59">
        <f t="shared" si="14"/>
        <v>0</v>
      </c>
      <c r="BF169" s="59">
        <f t="shared" si="15"/>
        <v>0</v>
      </c>
      <c r="BG169" s="59">
        <f t="shared" si="16"/>
        <v>0</v>
      </c>
      <c r="BH169" s="59">
        <f t="shared" si="17"/>
        <v>0</v>
      </c>
      <c r="BI169" s="59">
        <f t="shared" si="18"/>
        <v>0</v>
      </c>
      <c r="BJ169" s="38" t="s">
        <v>26</v>
      </c>
      <c r="BK169" s="59">
        <f t="shared" si="19"/>
        <v>0</v>
      </c>
      <c r="BL169" s="38" t="s">
        <v>104</v>
      </c>
      <c r="BM169" s="100" t="s">
        <v>1005</v>
      </c>
    </row>
    <row r="170" spans="2:65" s="195" customFormat="1" ht="21.75" customHeight="1">
      <c r="B170" s="55"/>
      <c r="C170" s="109" t="s">
        <v>111</v>
      </c>
      <c r="D170" s="109" t="s">
        <v>87</v>
      </c>
      <c r="E170" s="108" t="s">
        <v>1004</v>
      </c>
      <c r="F170" s="107" t="s">
        <v>1003</v>
      </c>
      <c r="G170" s="106" t="s">
        <v>134</v>
      </c>
      <c r="H170" s="105">
        <v>1</v>
      </c>
      <c r="I170" s="231"/>
      <c r="J170" s="104">
        <f t="shared" si="10"/>
        <v>0</v>
      </c>
      <c r="K170" s="81"/>
      <c r="L170" s="42"/>
      <c r="M170" s="232" t="s">
        <v>40</v>
      </c>
      <c r="N170" s="124" t="s">
        <v>56</v>
      </c>
      <c r="P170" s="123">
        <f t="shared" si="11"/>
        <v>0</v>
      </c>
      <c r="Q170" s="123">
        <v>4.6200000000000001E-4</v>
      </c>
      <c r="R170" s="123">
        <f t="shared" si="12"/>
        <v>4.6200000000000001E-4</v>
      </c>
      <c r="S170" s="123">
        <v>0</v>
      </c>
      <c r="T170" s="122">
        <f t="shared" si="13"/>
        <v>0</v>
      </c>
      <c r="AR170" s="100" t="s">
        <v>104</v>
      </c>
      <c r="AT170" s="100" t="s">
        <v>87</v>
      </c>
      <c r="AU170" s="100" t="s">
        <v>26</v>
      </c>
      <c r="AY170" s="38" t="s">
        <v>85</v>
      </c>
      <c r="BE170" s="59">
        <f t="shared" si="14"/>
        <v>0</v>
      </c>
      <c r="BF170" s="59">
        <f t="shared" si="15"/>
        <v>0</v>
      </c>
      <c r="BG170" s="59">
        <f t="shared" si="16"/>
        <v>0</v>
      </c>
      <c r="BH170" s="59">
        <f t="shared" si="17"/>
        <v>0</v>
      </c>
      <c r="BI170" s="59">
        <f t="shared" si="18"/>
        <v>0</v>
      </c>
      <c r="BJ170" s="38" t="s">
        <v>26</v>
      </c>
      <c r="BK170" s="59">
        <f t="shared" si="19"/>
        <v>0</v>
      </c>
      <c r="BL170" s="38" t="s">
        <v>104</v>
      </c>
      <c r="BM170" s="100" t="s">
        <v>1002</v>
      </c>
    </row>
    <row r="171" spans="2:65" s="195" customFormat="1" ht="49.15" customHeight="1">
      <c r="B171" s="55"/>
      <c r="C171" s="133" t="s">
        <v>112</v>
      </c>
      <c r="D171" s="133" t="s">
        <v>126</v>
      </c>
      <c r="E171" s="132" t="s">
        <v>1001</v>
      </c>
      <c r="F171" s="131" t="s">
        <v>1000</v>
      </c>
      <c r="G171" s="130" t="s">
        <v>134</v>
      </c>
      <c r="H171" s="129">
        <v>1</v>
      </c>
      <c r="I171" s="236"/>
      <c r="J171" s="128">
        <f t="shared" si="10"/>
        <v>0</v>
      </c>
      <c r="K171" s="127"/>
      <c r="L171" s="126"/>
      <c r="M171" s="237" t="s">
        <v>40</v>
      </c>
      <c r="N171" s="125" t="s">
        <v>56</v>
      </c>
      <c r="P171" s="123">
        <f t="shared" si="11"/>
        <v>0</v>
      </c>
      <c r="Q171" s="123">
        <v>2.3700000000000001E-3</v>
      </c>
      <c r="R171" s="123">
        <f t="shared" si="12"/>
        <v>2.3700000000000001E-3</v>
      </c>
      <c r="S171" s="123">
        <v>0</v>
      </c>
      <c r="T171" s="122">
        <f t="shared" si="13"/>
        <v>0</v>
      </c>
      <c r="AR171" s="100" t="s">
        <v>225</v>
      </c>
      <c r="AT171" s="100" t="s">
        <v>126</v>
      </c>
      <c r="AU171" s="100" t="s">
        <v>26</v>
      </c>
      <c r="AY171" s="38" t="s">
        <v>85</v>
      </c>
      <c r="BE171" s="59">
        <f t="shared" si="14"/>
        <v>0</v>
      </c>
      <c r="BF171" s="59">
        <f t="shared" si="15"/>
        <v>0</v>
      </c>
      <c r="BG171" s="59">
        <f t="shared" si="16"/>
        <v>0</v>
      </c>
      <c r="BH171" s="59">
        <f t="shared" si="17"/>
        <v>0</v>
      </c>
      <c r="BI171" s="59">
        <f t="shared" si="18"/>
        <v>0</v>
      </c>
      <c r="BJ171" s="38" t="s">
        <v>26</v>
      </c>
      <c r="BK171" s="59">
        <f t="shared" si="19"/>
        <v>0</v>
      </c>
      <c r="BL171" s="38" t="s">
        <v>225</v>
      </c>
      <c r="BM171" s="100" t="s">
        <v>999</v>
      </c>
    </row>
    <row r="172" spans="2:65" s="195" customFormat="1" ht="16.5" customHeight="1">
      <c r="B172" s="55"/>
      <c r="C172" s="109" t="s">
        <v>113</v>
      </c>
      <c r="D172" s="109" t="s">
        <v>87</v>
      </c>
      <c r="E172" s="108" t="s">
        <v>998</v>
      </c>
      <c r="F172" s="107" t="s">
        <v>997</v>
      </c>
      <c r="G172" s="106" t="s">
        <v>134</v>
      </c>
      <c r="H172" s="105">
        <v>1</v>
      </c>
      <c r="I172" s="231"/>
      <c r="J172" s="104">
        <f t="shared" si="10"/>
        <v>0</v>
      </c>
      <c r="K172" s="81"/>
      <c r="L172" s="42"/>
      <c r="M172" s="232" t="s">
        <v>40</v>
      </c>
      <c r="N172" s="124" t="s">
        <v>56</v>
      </c>
      <c r="P172" s="123">
        <f t="shared" si="11"/>
        <v>0</v>
      </c>
      <c r="Q172" s="123">
        <v>9.6400000000000001E-4</v>
      </c>
      <c r="R172" s="123">
        <f t="shared" si="12"/>
        <v>9.6400000000000001E-4</v>
      </c>
      <c r="S172" s="123">
        <v>0</v>
      </c>
      <c r="T172" s="122">
        <f t="shared" si="13"/>
        <v>0</v>
      </c>
      <c r="AR172" s="100" t="s">
        <v>104</v>
      </c>
      <c r="AT172" s="100" t="s">
        <v>87</v>
      </c>
      <c r="AU172" s="100" t="s">
        <v>26</v>
      </c>
      <c r="AY172" s="38" t="s">
        <v>85</v>
      </c>
      <c r="BE172" s="59">
        <f t="shared" si="14"/>
        <v>0</v>
      </c>
      <c r="BF172" s="59">
        <f t="shared" si="15"/>
        <v>0</v>
      </c>
      <c r="BG172" s="59">
        <f t="shared" si="16"/>
        <v>0</v>
      </c>
      <c r="BH172" s="59">
        <f t="shared" si="17"/>
        <v>0</v>
      </c>
      <c r="BI172" s="59">
        <f t="shared" si="18"/>
        <v>0</v>
      </c>
      <c r="BJ172" s="38" t="s">
        <v>26</v>
      </c>
      <c r="BK172" s="59">
        <f t="shared" si="19"/>
        <v>0</v>
      </c>
      <c r="BL172" s="38" t="s">
        <v>104</v>
      </c>
      <c r="BM172" s="100" t="s">
        <v>996</v>
      </c>
    </row>
    <row r="173" spans="2:65" s="195" customFormat="1" ht="37.9" customHeight="1">
      <c r="B173" s="55"/>
      <c r="C173" s="133" t="s">
        <v>114</v>
      </c>
      <c r="D173" s="133" t="s">
        <v>126</v>
      </c>
      <c r="E173" s="132" t="s">
        <v>995</v>
      </c>
      <c r="F173" s="131" t="s">
        <v>994</v>
      </c>
      <c r="G173" s="130" t="s">
        <v>134</v>
      </c>
      <c r="H173" s="129">
        <v>1</v>
      </c>
      <c r="I173" s="236"/>
      <c r="J173" s="128">
        <f t="shared" si="10"/>
        <v>0</v>
      </c>
      <c r="K173" s="127"/>
      <c r="L173" s="126"/>
      <c r="M173" s="237" t="s">
        <v>40</v>
      </c>
      <c r="N173" s="125" t="s">
        <v>56</v>
      </c>
      <c r="P173" s="123">
        <f t="shared" si="11"/>
        <v>0</v>
      </c>
      <c r="Q173" s="123">
        <v>3.8000000000000002E-4</v>
      </c>
      <c r="R173" s="123">
        <f t="shared" si="12"/>
        <v>3.8000000000000002E-4</v>
      </c>
      <c r="S173" s="123">
        <v>0</v>
      </c>
      <c r="T173" s="122">
        <f t="shared" si="13"/>
        <v>0</v>
      </c>
      <c r="AR173" s="100" t="s">
        <v>225</v>
      </c>
      <c r="AT173" s="100" t="s">
        <v>126</v>
      </c>
      <c r="AU173" s="100" t="s">
        <v>26</v>
      </c>
      <c r="AY173" s="38" t="s">
        <v>85</v>
      </c>
      <c r="BE173" s="59">
        <f t="shared" si="14"/>
        <v>0</v>
      </c>
      <c r="BF173" s="59">
        <f t="shared" si="15"/>
        <v>0</v>
      </c>
      <c r="BG173" s="59">
        <f t="shared" si="16"/>
        <v>0</v>
      </c>
      <c r="BH173" s="59">
        <f t="shared" si="17"/>
        <v>0</v>
      </c>
      <c r="BI173" s="59">
        <f t="shared" si="18"/>
        <v>0</v>
      </c>
      <c r="BJ173" s="38" t="s">
        <v>26</v>
      </c>
      <c r="BK173" s="59">
        <f t="shared" si="19"/>
        <v>0</v>
      </c>
      <c r="BL173" s="38" t="s">
        <v>225</v>
      </c>
      <c r="BM173" s="100" t="s">
        <v>993</v>
      </c>
    </row>
    <row r="174" spans="2:65" s="195" customFormat="1" ht="24.2" customHeight="1">
      <c r="B174" s="55"/>
      <c r="C174" s="109" t="s">
        <v>116</v>
      </c>
      <c r="D174" s="109" t="s">
        <v>87</v>
      </c>
      <c r="E174" s="108" t="s">
        <v>992</v>
      </c>
      <c r="F174" s="107" t="s">
        <v>253</v>
      </c>
      <c r="G174" s="106" t="s">
        <v>12</v>
      </c>
      <c r="H174" s="105">
        <v>62</v>
      </c>
      <c r="I174" s="231"/>
      <c r="J174" s="104">
        <f t="shared" si="10"/>
        <v>0</v>
      </c>
      <c r="K174" s="81"/>
      <c r="L174" s="42"/>
      <c r="M174" s="232" t="s">
        <v>40</v>
      </c>
      <c r="N174" s="124" t="s">
        <v>56</v>
      </c>
      <c r="P174" s="123">
        <f t="shared" si="11"/>
        <v>0</v>
      </c>
      <c r="Q174" s="123">
        <v>0</v>
      </c>
      <c r="R174" s="123">
        <f t="shared" si="12"/>
        <v>0</v>
      </c>
      <c r="S174" s="123">
        <v>0</v>
      </c>
      <c r="T174" s="122">
        <f t="shared" si="13"/>
        <v>0</v>
      </c>
      <c r="AR174" s="100" t="s">
        <v>104</v>
      </c>
      <c r="AT174" s="100" t="s">
        <v>87</v>
      </c>
      <c r="AU174" s="100" t="s">
        <v>26</v>
      </c>
      <c r="AY174" s="38" t="s">
        <v>85</v>
      </c>
      <c r="BE174" s="59">
        <f t="shared" si="14"/>
        <v>0</v>
      </c>
      <c r="BF174" s="59">
        <f t="shared" si="15"/>
        <v>0</v>
      </c>
      <c r="BG174" s="59">
        <f t="shared" si="16"/>
        <v>0</v>
      </c>
      <c r="BH174" s="59">
        <f t="shared" si="17"/>
        <v>0</v>
      </c>
      <c r="BI174" s="59">
        <f t="shared" si="18"/>
        <v>0</v>
      </c>
      <c r="BJ174" s="38" t="s">
        <v>26</v>
      </c>
      <c r="BK174" s="59">
        <f t="shared" si="19"/>
        <v>0</v>
      </c>
      <c r="BL174" s="38" t="s">
        <v>104</v>
      </c>
      <c r="BM174" s="100" t="s">
        <v>991</v>
      </c>
    </row>
    <row r="175" spans="2:65" s="195" customFormat="1" ht="24.2" customHeight="1">
      <c r="B175" s="55"/>
      <c r="C175" s="109" t="s">
        <v>123</v>
      </c>
      <c r="D175" s="109" t="s">
        <v>87</v>
      </c>
      <c r="E175" s="108" t="s">
        <v>990</v>
      </c>
      <c r="F175" s="107" t="s">
        <v>989</v>
      </c>
      <c r="G175" s="106" t="s">
        <v>11</v>
      </c>
      <c r="H175" s="105">
        <v>6.8000000000000005E-2</v>
      </c>
      <c r="I175" s="231"/>
      <c r="J175" s="104">
        <f t="shared" si="10"/>
        <v>0</v>
      </c>
      <c r="K175" s="81"/>
      <c r="L175" s="42"/>
      <c r="M175" s="232" t="s">
        <v>40</v>
      </c>
      <c r="N175" s="124" t="s">
        <v>56</v>
      </c>
      <c r="P175" s="123">
        <f t="shared" si="11"/>
        <v>0</v>
      </c>
      <c r="Q175" s="123">
        <v>0</v>
      </c>
      <c r="R175" s="123">
        <f t="shared" si="12"/>
        <v>0</v>
      </c>
      <c r="S175" s="123">
        <v>0</v>
      </c>
      <c r="T175" s="122">
        <f t="shared" si="13"/>
        <v>0</v>
      </c>
      <c r="AR175" s="100" t="s">
        <v>104</v>
      </c>
      <c r="AT175" s="100" t="s">
        <v>87</v>
      </c>
      <c r="AU175" s="100" t="s">
        <v>26</v>
      </c>
      <c r="AY175" s="38" t="s">
        <v>85</v>
      </c>
      <c r="BE175" s="59">
        <f t="shared" si="14"/>
        <v>0</v>
      </c>
      <c r="BF175" s="59">
        <f t="shared" si="15"/>
        <v>0</v>
      </c>
      <c r="BG175" s="59">
        <f t="shared" si="16"/>
        <v>0</v>
      </c>
      <c r="BH175" s="59">
        <f t="shared" si="17"/>
        <v>0</v>
      </c>
      <c r="BI175" s="59">
        <f t="shared" si="18"/>
        <v>0</v>
      </c>
      <c r="BJ175" s="38" t="s">
        <v>26</v>
      </c>
      <c r="BK175" s="59">
        <f t="shared" si="19"/>
        <v>0</v>
      </c>
      <c r="BL175" s="38" t="s">
        <v>104</v>
      </c>
      <c r="BM175" s="100" t="s">
        <v>988</v>
      </c>
    </row>
    <row r="176" spans="2:65" s="110" customFormat="1" ht="22.9" customHeight="1">
      <c r="B176" s="117"/>
      <c r="D176" s="112" t="s">
        <v>7</v>
      </c>
      <c r="E176" s="119" t="s">
        <v>251</v>
      </c>
      <c r="F176" s="119" t="s">
        <v>250</v>
      </c>
      <c r="I176" s="230"/>
      <c r="J176" s="118">
        <f>BK176</f>
        <v>0</v>
      </c>
      <c r="L176" s="117"/>
      <c r="M176" s="116"/>
      <c r="P176" s="115">
        <f>SUM(P177:P211)</f>
        <v>0</v>
      </c>
      <c r="R176" s="115">
        <f>SUM(R177:R211)</f>
        <v>0.42632969399999998</v>
      </c>
      <c r="T176" s="114">
        <f>SUM(T177:T211)</f>
        <v>0</v>
      </c>
      <c r="AR176" s="112" t="s">
        <v>26</v>
      </c>
      <c r="AT176" s="113" t="s">
        <v>7</v>
      </c>
      <c r="AU176" s="113" t="s">
        <v>25</v>
      </c>
      <c r="AY176" s="112" t="s">
        <v>85</v>
      </c>
      <c r="BK176" s="111">
        <f>SUM(BK177:BK211)</f>
        <v>0</v>
      </c>
    </row>
    <row r="177" spans="2:65" s="195" customFormat="1" ht="33" customHeight="1">
      <c r="B177" s="55"/>
      <c r="C177" s="109" t="s">
        <v>127</v>
      </c>
      <c r="D177" s="109" t="s">
        <v>87</v>
      </c>
      <c r="E177" s="108" t="s">
        <v>987</v>
      </c>
      <c r="F177" s="107" t="s">
        <v>986</v>
      </c>
      <c r="G177" s="106" t="s">
        <v>12</v>
      </c>
      <c r="H177" s="105">
        <v>26</v>
      </c>
      <c r="I177" s="231"/>
      <c r="J177" s="104">
        <f t="shared" ref="J177:J211" si="20">ROUND(I177*H177,2)</f>
        <v>0</v>
      </c>
      <c r="K177" s="81"/>
      <c r="L177" s="42"/>
      <c r="M177" s="232" t="s">
        <v>40</v>
      </c>
      <c r="N177" s="124" t="s">
        <v>56</v>
      </c>
      <c r="P177" s="123">
        <f t="shared" ref="P177:P211" si="21">O177*H177</f>
        <v>0</v>
      </c>
      <c r="Q177" s="123">
        <v>3.8907500000000001E-3</v>
      </c>
      <c r="R177" s="123">
        <f t="shared" ref="R177:R211" si="22">Q177*H177</f>
        <v>0.1011595</v>
      </c>
      <c r="S177" s="123">
        <v>0</v>
      </c>
      <c r="T177" s="122">
        <f t="shared" ref="T177:T211" si="23">S177*H177</f>
        <v>0</v>
      </c>
      <c r="AR177" s="100" t="s">
        <v>104</v>
      </c>
      <c r="AT177" s="100" t="s">
        <v>87</v>
      </c>
      <c r="AU177" s="100" t="s">
        <v>26</v>
      </c>
      <c r="AY177" s="38" t="s">
        <v>85</v>
      </c>
      <c r="BE177" s="59">
        <f t="shared" ref="BE177:BE211" si="24">IF(N177="základná",J177,0)</f>
        <v>0</v>
      </c>
      <c r="BF177" s="59">
        <f t="shared" ref="BF177:BF211" si="25">IF(N177="znížená",J177,0)</f>
        <v>0</v>
      </c>
      <c r="BG177" s="59">
        <f t="shared" ref="BG177:BG211" si="26">IF(N177="zákl. prenesená",J177,0)</f>
        <v>0</v>
      </c>
      <c r="BH177" s="59">
        <f t="shared" ref="BH177:BH211" si="27">IF(N177="zníž. prenesená",J177,0)</f>
        <v>0</v>
      </c>
      <c r="BI177" s="59">
        <f t="shared" ref="BI177:BI211" si="28">IF(N177="nulová",J177,0)</f>
        <v>0</v>
      </c>
      <c r="BJ177" s="38" t="s">
        <v>26</v>
      </c>
      <c r="BK177" s="59">
        <f t="shared" ref="BK177:BK211" si="29">ROUND(I177*H177,2)</f>
        <v>0</v>
      </c>
      <c r="BL177" s="38" t="s">
        <v>104</v>
      </c>
      <c r="BM177" s="100" t="s">
        <v>985</v>
      </c>
    </row>
    <row r="178" spans="2:65" s="195" customFormat="1" ht="33" customHeight="1">
      <c r="B178" s="55"/>
      <c r="C178" s="109" t="s">
        <v>121</v>
      </c>
      <c r="D178" s="109" t="s">
        <v>87</v>
      </c>
      <c r="E178" s="108" t="s">
        <v>984</v>
      </c>
      <c r="F178" s="107" t="s">
        <v>983</v>
      </c>
      <c r="G178" s="106" t="s">
        <v>12</v>
      </c>
      <c r="H178" s="105">
        <v>5</v>
      </c>
      <c r="I178" s="231"/>
      <c r="J178" s="104">
        <f t="shared" si="20"/>
        <v>0</v>
      </c>
      <c r="K178" s="81"/>
      <c r="L178" s="42"/>
      <c r="M178" s="232" t="s">
        <v>40</v>
      </c>
      <c r="N178" s="124" t="s">
        <v>56</v>
      </c>
      <c r="P178" s="123">
        <f t="shared" si="21"/>
        <v>0</v>
      </c>
      <c r="Q178" s="123">
        <v>4.6518599999999998E-3</v>
      </c>
      <c r="R178" s="123">
        <f t="shared" si="22"/>
        <v>2.32593E-2</v>
      </c>
      <c r="S178" s="123">
        <v>0</v>
      </c>
      <c r="T178" s="122">
        <f t="shared" si="23"/>
        <v>0</v>
      </c>
      <c r="AR178" s="100" t="s">
        <v>104</v>
      </c>
      <c r="AT178" s="100" t="s">
        <v>87</v>
      </c>
      <c r="AU178" s="100" t="s">
        <v>26</v>
      </c>
      <c r="AY178" s="38" t="s">
        <v>85</v>
      </c>
      <c r="BE178" s="59">
        <f t="shared" si="24"/>
        <v>0</v>
      </c>
      <c r="BF178" s="59">
        <f t="shared" si="25"/>
        <v>0</v>
      </c>
      <c r="BG178" s="59">
        <f t="shared" si="26"/>
        <v>0</v>
      </c>
      <c r="BH178" s="59">
        <f t="shared" si="27"/>
        <v>0</v>
      </c>
      <c r="BI178" s="59">
        <f t="shared" si="28"/>
        <v>0</v>
      </c>
      <c r="BJ178" s="38" t="s">
        <v>26</v>
      </c>
      <c r="BK178" s="59">
        <f t="shared" si="29"/>
        <v>0</v>
      </c>
      <c r="BL178" s="38" t="s">
        <v>104</v>
      </c>
      <c r="BM178" s="100" t="s">
        <v>982</v>
      </c>
    </row>
    <row r="179" spans="2:65" s="195" customFormat="1" ht="33" customHeight="1">
      <c r="B179" s="55"/>
      <c r="C179" s="109" t="s">
        <v>122</v>
      </c>
      <c r="D179" s="109" t="s">
        <v>87</v>
      </c>
      <c r="E179" s="108" t="s">
        <v>981</v>
      </c>
      <c r="F179" s="107" t="s">
        <v>980</v>
      </c>
      <c r="G179" s="106" t="s">
        <v>12</v>
      </c>
      <c r="H179" s="105">
        <v>63</v>
      </c>
      <c r="I179" s="231"/>
      <c r="J179" s="104">
        <f t="shared" si="20"/>
        <v>0</v>
      </c>
      <c r="K179" s="81"/>
      <c r="L179" s="42"/>
      <c r="M179" s="232" t="s">
        <v>40</v>
      </c>
      <c r="N179" s="124" t="s">
        <v>56</v>
      </c>
      <c r="P179" s="123">
        <f t="shared" si="21"/>
        <v>0</v>
      </c>
      <c r="Q179" s="123">
        <v>3.2220000000000003E-4</v>
      </c>
      <c r="R179" s="123">
        <f t="shared" si="22"/>
        <v>2.02986E-2</v>
      </c>
      <c r="S179" s="123">
        <v>0</v>
      </c>
      <c r="T179" s="122">
        <f t="shared" si="23"/>
        <v>0</v>
      </c>
      <c r="AR179" s="100" t="s">
        <v>104</v>
      </c>
      <c r="AT179" s="100" t="s">
        <v>87</v>
      </c>
      <c r="AU179" s="100" t="s">
        <v>26</v>
      </c>
      <c r="AY179" s="38" t="s">
        <v>85</v>
      </c>
      <c r="BE179" s="59">
        <f t="shared" si="24"/>
        <v>0</v>
      </c>
      <c r="BF179" s="59">
        <f t="shared" si="25"/>
        <v>0</v>
      </c>
      <c r="BG179" s="59">
        <f t="shared" si="26"/>
        <v>0</v>
      </c>
      <c r="BH179" s="59">
        <f t="shared" si="27"/>
        <v>0</v>
      </c>
      <c r="BI179" s="59">
        <f t="shared" si="28"/>
        <v>0</v>
      </c>
      <c r="BJ179" s="38" t="s">
        <v>26</v>
      </c>
      <c r="BK179" s="59">
        <f t="shared" si="29"/>
        <v>0</v>
      </c>
      <c r="BL179" s="38" t="s">
        <v>104</v>
      </c>
      <c r="BM179" s="100" t="s">
        <v>979</v>
      </c>
    </row>
    <row r="180" spans="2:65" s="195" customFormat="1" ht="33" customHeight="1">
      <c r="B180" s="55"/>
      <c r="C180" s="109" t="s">
        <v>144</v>
      </c>
      <c r="D180" s="109" t="s">
        <v>87</v>
      </c>
      <c r="E180" s="108" t="s">
        <v>978</v>
      </c>
      <c r="F180" s="107" t="s">
        <v>977</v>
      </c>
      <c r="G180" s="106" t="s">
        <v>12</v>
      </c>
      <c r="H180" s="105">
        <v>94</v>
      </c>
      <c r="I180" s="231"/>
      <c r="J180" s="104">
        <f t="shared" si="20"/>
        <v>0</v>
      </c>
      <c r="K180" s="81"/>
      <c r="L180" s="42"/>
      <c r="M180" s="232" t="s">
        <v>40</v>
      </c>
      <c r="N180" s="124" t="s">
        <v>56</v>
      </c>
      <c r="P180" s="123">
        <f t="shared" si="21"/>
        <v>0</v>
      </c>
      <c r="Q180" s="123">
        <v>4.0180000000000001E-4</v>
      </c>
      <c r="R180" s="123">
        <f t="shared" si="22"/>
        <v>3.7769200000000003E-2</v>
      </c>
      <c r="S180" s="123">
        <v>0</v>
      </c>
      <c r="T180" s="122">
        <f t="shared" si="23"/>
        <v>0</v>
      </c>
      <c r="AR180" s="100" t="s">
        <v>104</v>
      </c>
      <c r="AT180" s="100" t="s">
        <v>87</v>
      </c>
      <c r="AU180" s="100" t="s">
        <v>26</v>
      </c>
      <c r="AY180" s="38" t="s">
        <v>85</v>
      </c>
      <c r="BE180" s="59">
        <f t="shared" si="24"/>
        <v>0</v>
      </c>
      <c r="BF180" s="59">
        <f t="shared" si="25"/>
        <v>0</v>
      </c>
      <c r="BG180" s="59">
        <f t="shared" si="26"/>
        <v>0</v>
      </c>
      <c r="BH180" s="59">
        <f t="shared" si="27"/>
        <v>0</v>
      </c>
      <c r="BI180" s="59">
        <f t="shared" si="28"/>
        <v>0</v>
      </c>
      <c r="BJ180" s="38" t="s">
        <v>26</v>
      </c>
      <c r="BK180" s="59">
        <f t="shared" si="29"/>
        <v>0</v>
      </c>
      <c r="BL180" s="38" t="s">
        <v>104</v>
      </c>
      <c r="BM180" s="100" t="s">
        <v>976</v>
      </c>
    </row>
    <row r="181" spans="2:65" s="195" customFormat="1" ht="33" customHeight="1">
      <c r="B181" s="55"/>
      <c r="C181" s="109" t="s">
        <v>145</v>
      </c>
      <c r="D181" s="109" t="s">
        <v>87</v>
      </c>
      <c r="E181" s="108" t="s">
        <v>975</v>
      </c>
      <c r="F181" s="107" t="s">
        <v>974</v>
      </c>
      <c r="G181" s="106" t="s">
        <v>12</v>
      </c>
      <c r="H181" s="105">
        <v>22</v>
      </c>
      <c r="I181" s="231"/>
      <c r="J181" s="104">
        <f t="shared" si="20"/>
        <v>0</v>
      </c>
      <c r="K181" s="81"/>
      <c r="L181" s="42"/>
      <c r="M181" s="232" t="s">
        <v>40</v>
      </c>
      <c r="N181" s="124" t="s">
        <v>56</v>
      </c>
      <c r="P181" s="123">
        <f t="shared" si="21"/>
        <v>0</v>
      </c>
      <c r="Q181" s="123">
        <v>4.5863000000000002E-4</v>
      </c>
      <c r="R181" s="123">
        <f t="shared" si="22"/>
        <v>1.0089860000000001E-2</v>
      </c>
      <c r="S181" s="123">
        <v>0</v>
      </c>
      <c r="T181" s="122">
        <f t="shared" si="23"/>
        <v>0</v>
      </c>
      <c r="AR181" s="100" t="s">
        <v>104</v>
      </c>
      <c r="AT181" s="100" t="s">
        <v>87</v>
      </c>
      <c r="AU181" s="100" t="s">
        <v>26</v>
      </c>
      <c r="AY181" s="38" t="s">
        <v>85</v>
      </c>
      <c r="BE181" s="59">
        <f t="shared" si="24"/>
        <v>0</v>
      </c>
      <c r="BF181" s="59">
        <f t="shared" si="25"/>
        <v>0</v>
      </c>
      <c r="BG181" s="59">
        <f t="shared" si="26"/>
        <v>0</v>
      </c>
      <c r="BH181" s="59">
        <f t="shared" si="27"/>
        <v>0</v>
      </c>
      <c r="BI181" s="59">
        <f t="shared" si="28"/>
        <v>0</v>
      </c>
      <c r="BJ181" s="38" t="s">
        <v>26</v>
      </c>
      <c r="BK181" s="59">
        <f t="shared" si="29"/>
        <v>0</v>
      </c>
      <c r="BL181" s="38" t="s">
        <v>104</v>
      </c>
      <c r="BM181" s="100" t="s">
        <v>973</v>
      </c>
    </row>
    <row r="182" spans="2:65" s="195" customFormat="1" ht="33" customHeight="1">
      <c r="B182" s="55"/>
      <c r="C182" s="109" t="s">
        <v>146</v>
      </c>
      <c r="D182" s="109" t="s">
        <v>87</v>
      </c>
      <c r="E182" s="108" t="s">
        <v>972</v>
      </c>
      <c r="F182" s="107" t="s">
        <v>971</v>
      </c>
      <c r="G182" s="106" t="s">
        <v>12</v>
      </c>
      <c r="H182" s="105">
        <v>22</v>
      </c>
      <c r="I182" s="231"/>
      <c r="J182" s="104">
        <f t="shared" si="20"/>
        <v>0</v>
      </c>
      <c r="K182" s="81"/>
      <c r="L182" s="42"/>
      <c r="M182" s="232" t="s">
        <v>40</v>
      </c>
      <c r="N182" s="124" t="s">
        <v>56</v>
      </c>
      <c r="P182" s="123">
        <f t="shared" si="21"/>
        <v>0</v>
      </c>
      <c r="Q182" s="123">
        <v>5.4429999999999995E-4</v>
      </c>
      <c r="R182" s="123">
        <f t="shared" si="22"/>
        <v>1.1974599999999998E-2</v>
      </c>
      <c r="S182" s="123">
        <v>0</v>
      </c>
      <c r="T182" s="122">
        <f t="shared" si="23"/>
        <v>0</v>
      </c>
      <c r="AR182" s="100" t="s">
        <v>104</v>
      </c>
      <c r="AT182" s="100" t="s">
        <v>87</v>
      </c>
      <c r="AU182" s="100" t="s">
        <v>26</v>
      </c>
      <c r="AY182" s="38" t="s">
        <v>85</v>
      </c>
      <c r="BE182" s="59">
        <f t="shared" si="24"/>
        <v>0</v>
      </c>
      <c r="BF182" s="59">
        <f t="shared" si="25"/>
        <v>0</v>
      </c>
      <c r="BG182" s="59">
        <f t="shared" si="26"/>
        <v>0</v>
      </c>
      <c r="BH182" s="59">
        <f t="shared" si="27"/>
        <v>0</v>
      </c>
      <c r="BI182" s="59">
        <f t="shared" si="28"/>
        <v>0</v>
      </c>
      <c r="BJ182" s="38" t="s">
        <v>26</v>
      </c>
      <c r="BK182" s="59">
        <f t="shared" si="29"/>
        <v>0</v>
      </c>
      <c r="BL182" s="38" t="s">
        <v>104</v>
      </c>
      <c r="BM182" s="100" t="s">
        <v>970</v>
      </c>
    </row>
    <row r="183" spans="2:65" s="195" customFormat="1" ht="33" customHeight="1">
      <c r="B183" s="55"/>
      <c r="C183" s="109" t="s">
        <v>147</v>
      </c>
      <c r="D183" s="109" t="s">
        <v>87</v>
      </c>
      <c r="E183" s="108" t="s">
        <v>969</v>
      </c>
      <c r="F183" s="107" t="s">
        <v>968</v>
      </c>
      <c r="G183" s="106" t="s">
        <v>12</v>
      </c>
      <c r="H183" s="105">
        <v>60</v>
      </c>
      <c r="I183" s="231"/>
      <c r="J183" s="104">
        <f t="shared" si="20"/>
        <v>0</v>
      </c>
      <c r="K183" s="81"/>
      <c r="L183" s="42"/>
      <c r="M183" s="232" t="s">
        <v>40</v>
      </c>
      <c r="N183" s="124" t="s">
        <v>56</v>
      </c>
      <c r="P183" s="123">
        <f t="shared" si="21"/>
        <v>0</v>
      </c>
      <c r="Q183" s="123">
        <v>8.9380000000000004E-4</v>
      </c>
      <c r="R183" s="123">
        <f t="shared" si="22"/>
        <v>5.3628000000000002E-2</v>
      </c>
      <c r="S183" s="123">
        <v>0</v>
      </c>
      <c r="T183" s="122">
        <f t="shared" si="23"/>
        <v>0</v>
      </c>
      <c r="AR183" s="100" t="s">
        <v>104</v>
      </c>
      <c r="AT183" s="100" t="s">
        <v>87</v>
      </c>
      <c r="AU183" s="100" t="s">
        <v>26</v>
      </c>
      <c r="AY183" s="38" t="s">
        <v>85</v>
      </c>
      <c r="BE183" s="59">
        <f t="shared" si="24"/>
        <v>0</v>
      </c>
      <c r="BF183" s="59">
        <f t="shared" si="25"/>
        <v>0</v>
      </c>
      <c r="BG183" s="59">
        <f t="shared" si="26"/>
        <v>0</v>
      </c>
      <c r="BH183" s="59">
        <f t="shared" si="27"/>
        <v>0</v>
      </c>
      <c r="BI183" s="59">
        <f t="shared" si="28"/>
        <v>0</v>
      </c>
      <c r="BJ183" s="38" t="s">
        <v>26</v>
      </c>
      <c r="BK183" s="59">
        <f t="shared" si="29"/>
        <v>0</v>
      </c>
      <c r="BL183" s="38" t="s">
        <v>104</v>
      </c>
      <c r="BM183" s="100" t="s">
        <v>967</v>
      </c>
    </row>
    <row r="184" spans="2:65" s="195" customFormat="1" ht="33" customHeight="1">
      <c r="B184" s="55"/>
      <c r="C184" s="109" t="s">
        <v>148</v>
      </c>
      <c r="D184" s="109" t="s">
        <v>87</v>
      </c>
      <c r="E184" s="108" t="s">
        <v>966</v>
      </c>
      <c r="F184" s="107" t="s">
        <v>965</v>
      </c>
      <c r="G184" s="106" t="s">
        <v>12</v>
      </c>
      <c r="H184" s="105">
        <v>5</v>
      </c>
      <c r="I184" s="231"/>
      <c r="J184" s="104">
        <f t="shared" si="20"/>
        <v>0</v>
      </c>
      <c r="K184" s="81"/>
      <c r="L184" s="42"/>
      <c r="M184" s="232" t="s">
        <v>40</v>
      </c>
      <c r="N184" s="124" t="s">
        <v>56</v>
      </c>
      <c r="P184" s="123">
        <f t="shared" si="21"/>
        <v>0</v>
      </c>
      <c r="Q184" s="123">
        <v>1.1092999999999999E-3</v>
      </c>
      <c r="R184" s="123">
        <f t="shared" si="22"/>
        <v>5.5464999999999993E-3</v>
      </c>
      <c r="S184" s="123">
        <v>0</v>
      </c>
      <c r="T184" s="122">
        <f t="shared" si="23"/>
        <v>0</v>
      </c>
      <c r="AR184" s="100" t="s">
        <v>104</v>
      </c>
      <c r="AT184" s="100" t="s">
        <v>87</v>
      </c>
      <c r="AU184" s="100" t="s">
        <v>26</v>
      </c>
      <c r="AY184" s="38" t="s">
        <v>85</v>
      </c>
      <c r="BE184" s="59">
        <f t="shared" si="24"/>
        <v>0</v>
      </c>
      <c r="BF184" s="59">
        <f t="shared" si="25"/>
        <v>0</v>
      </c>
      <c r="BG184" s="59">
        <f t="shared" si="26"/>
        <v>0</v>
      </c>
      <c r="BH184" s="59">
        <f t="shared" si="27"/>
        <v>0</v>
      </c>
      <c r="BI184" s="59">
        <f t="shared" si="28"/>
        <v>0</v>
      </c>
      <c r="BJ184" s="38" t="s">
        <v>26</v>
      </c>
      <c r="BK184" s="59">
        <f t="shared" si="29"/>
        <v>0</v>
      </c>
      <c r="BL184" s="38" t="s">
        <v>104</v>
      </c>
      <c r="BM184" s="100" t="s">
        <v>964</v>
      </c>
    </row>
    <row r="185" spans="2:65" s="195" customFormat="1" ht="24.2" customHeight="1">
      <c r="B185" s="55"/>
      <c r="C185" s="109" t="s">
        <v>149</v>
      </c>
      <c r="D185" s="109" t="s">
        <v>87</v>
      </c>
      <c r="E185" s="108" t="s">
        <v>963</v>
      </c>
      <c r="F185" s="107" t="s">
        <v>962</v>
      </c>
      <c r="G185" s="106" t="s">
        <v>134</v>
      </c>
      <c r="H185" s="105">
        <v>33</v>
      </c>
      <c r="I185" s="231"/>
      <c r="J185" s="104">
        <f t="shared" si="20"/>
        <v>0</v>
      </c>
      <c r="K185" s="81"/>
      <c r="L185" s="42"/>
      <c r="M185" s="232" t="s">
        <v>40</v>
      </c>
      <c r="N185" s="124" t="s">
        <v>56</v>
      </c>
      <c r="P185" s="123">
        <f t="shared" si="21"/>
        <v>0</v>
      </c>
      <c r="Q185" s="123">
        <v>3.0000000000000001E-5</v>
      </c>
      <c r="R185" s="123">
        <f t="shared" si="22"/>
        <v>9.8999999999999999E-4</v>
      </c>
      <c r="S185" s="123">
        <v>0</v>
      </c>
      <c r="T185" s="122">
        <f t="shared" si="23"/>
        <v>0</v>
      </c>
      <c r="AR185" s="100" t="s">
        <v>104</v>
      </c>
      <c r="AT185" s="100" t="s">
        <v>87</v>
      </c>
      <c r="AU185" s="100" t="s">
        <v>26</v>
      </c>
      <c r="AY185" s="38" t="s">
        <v>85</v>
      </c>
      <c r="BE185" s="59">
        <f t="shared" si="24"/>
        <v>0</v>
      </c>
      <c r="BF185" s="59">
        <f t="shared" si="25"/>
        <v>0</v>
      </c>
      <c r="BG185" s="59">
        <f t="shared" si="26"/>
        <v>0</v>
      </c>
      <c r="BH185" s="59">
        <f t="shared" si="27"/>
        <v>0</v>
      </c>
      <c r="BI185" s="59">
        <f t="shared" si="28"/>
        <v>0</v>
      </c>
      <c r="BJ185" s="38" t="s">
        <v>26</v>
      </c>
      <c r="BK185" s="59">
        <f t="shared" si="29"/>
        <v>0</v>
      </c>
      <c r="BL185" s="38" t="s">
        <v>104</v>
      </c>
      <c r="BM185" s="100" t="s">
        <v>961</v>
      </c>
    </row>
    <row r="186" spans="2:65" s="195" customFormat="1" ht="24.2" customHeight="1">
      <c r="B186" s="55"/>
      <c r="C186" s="133" t="s">
        <v>150</v>
      </c>
      <c r="D186" s="133" t="s">
        <v>126</v>
      </c>
      <c r="E186" s="132" t="s">
        <v>960</v>
      </c>
      <c r="F186" s="131" t="s">
        <v>959</v>
      </c>
      <c r="G186" s="130" t="s">
        <v>134</v>
      </c>
      <c r="H186" s="129">
        <v>33</v>
      </c>
      <c r="I186" s="236"/>
      <c r="J186" s="128">
        <f t="shared" si="20"/>
        <v>0</v>
      </c>
      <c r="K186" s="127"/>
      <c r="L186" s="126"/>
      <c r="M186" s="237" t="s">
        <v>40</v>
      </c>
      <c r="N186" s="125" t="s">
        <v>56</v>
      </c>
      <c r="P186" s="123">
        <f t="shared" si="21"/>
        <v>0</v>
      </c>
      <c r="Q186" s="123">
        <v>1.8000000000000001E-4</v>
      </c>
      <c r="R186" s="123">
        <f t="shared" si="22"/>
        <v>5.94E-3</v>
      </c>
      <c r="S186" s="123">
        <v>0</v>
      </c>
      <c r="T186" s="122">
        <f t="shared" si="23"/>
        <v>0</v>
      </c>
      <c r="AR186" s="100" t="s">
        <v>101</v>
      </c>
      <c r="AT186" s="100" t="s">
        <v>126</v>
      </c>
      <c r="AU186" s="100" t="s">
        <v>26</v>
      </c>
      <c r="AY186" s="38" t="s">
        <v>85</v>
      </c>
      <c r="BE186" s="59">
        <f t="shared" si="24"/>
        <v>0</v>
      </c>
      <c r="BF186" s="59">
        <f t="shared" si="25"/>
        <v>0</v>
      </c>
      <c r="BG186" s="59">
        <f t="shared" si="26"/>
        <v>0</v>
      </c>
      <c r="BH186" s="59">
        <f t="shared" si="27"/>
        <v>0</v>
      </c>
      <c r="BI186" s="59">
        <f t="shared" si="28"/>
        <v>0</v>
      </c>
      <c r="BJ186" s="38" t="s">
        <v>26</v>
      </c>
      <c r="BK186" s="59">
        <f t="shared" si="29"/>
        <v>0</v>
      </c>
      <c r="BL186" s="38" t="s">
        <v>104</v>
      </c>
      <c r="BM186" s="100" t="s">
        <v>958</v>
      </c>
    </row>
    <row r="187" spans="2:65" s="195" customFormat="1" ht="16.5" customHeight="1">
      <c r="B187" s="55"/>
      <c r="C187" s="109" t="s">
        <v>151</v>
      </c>
      <c r="D187" s="109" t="s">
        <v>87</v>
      </c>
      <c r="E187" s="108" t="s">
        <v>957</v>
      </c>
      <c r="F187" s="107" t="s">
        <v>249</v>
      </c>
      <c r="G187" s="106" t="s">
        <v>134</v>
      </c>
      <c r="H187" s="105">
        <v>33</v>
      </c>
      <c r="I187" s="231"/>
      <c r="J187" s="104">
        <f t="shared" si="20"/>
        <v>0</v>
      </c>
      <c r="K187" s="81"/>
      <c r="L187" s="42"/>
      <c r="M187" s="232" t="s">
        <v>40</v>
      </c>
      <c r="N187" s="124" t="s">
        <v>56</v>
      </c>
      <c r="P187" s="123">
        <f t="shared" si="21"/>
        <v>0</v>
      </c>
      <c r="Q187" s="123">
        <v>0</v>
      </c>
      <c r="R187" s="123">
        <f t="shared" si="22"/>
        <v>0</v>
      </c>
      <c r="S187" s="123">
        <v>0</v>
      </c>
      <c r="T187" s="122">
        <f t="shared" si="23"/>
        <v>0</v>
      </c>
      <c r="AR187" s="100" t="s">
        <v>104</v>
      </c>
      <c r="AT187" s="100" t="s">
        <v>87</v>
      </c>
      <c r="AU187" s="100" t="s">
        <v>26</v>
      </c>
      <c r="AY187" s="38" t="s">
        <v>85</v>
      </c>
      <c r="BE187" s="59">
        <f t="shared" si="24"/>
        <v>0</v>
      </c>
      <c r="BF187" s="59">
        <f t="shared" si="25"/>
        <v>0</v>
      </c>
      <c r="BG187" s="59">
        <f t="shared" si="26"/>
        <v>0</v>
      </c>
      <c r="BH187" s="59">
        <f t="shared" si="27"/>
        <v>0</v>
      </c>
      <c r="BI187" s="59">
        <f t="shared" si="28"/>
        <v>0</v>
      </c>
      <c r="BJ187" s="38" t="s">
        <v>26</v>
      </c>
      <c r="BK187" s="59">
        <f t="shared" si="29"/>
        <v>0</v>
      </c>
      <c r="BL187" s="38" t="s">
        <v>104</v>
      </c>
      <c r="BM187" s="100" t="s">
        <v>956</v>
      </c>
    </row>
    <row r="188" spans="2:65" s="195" customFormat="1" ht="24.2" customHeight="1">
      <c r="B188" s="55"/>
      <c r="C188" s="109" t="s">
        <v>152</v>
      </c>
      <c r="D188" s="109" t="s">
        <v>87</v>
      </c>
      <c r="E188" s="108" t="s">
        <v>955</v>
      </c>
      <c r="F188" s="107" t="s">
        <v>954</v>
      </c>
      <c r="G188" s="106" t="s">
        <v>134</v>
      </c>
      <c r="H188" s="105">
        <v>4</v>
      </c>
      <c r="I188" s="231"/>
      <c r="J188" s="104">
        <f t="shared" si="20"/>
        <v>0</v>
      </c>
      <c r="K188" s="81"/>
      <c r="L188" s="42"/>
      <c r="M188" s="232" t="s">
        <v>40</v>
      </c>
      <c r="N188" s="124" t="s">
        <v>56</v>
      </c>
      <c r="P188" s="123">
        <f t="shared" si="21"/>
        <v>0</v>
      </c>
      <c r="Q188" s="123">
        <v>4.5484E-5</v>
      </c>
      <c r="R188" s="123">
        <f t="shared" si="22"/>
        <v>1.81936E-4</v>
      </c>
      <c r="S188" s="123">
        <v>0</v>
      </c>
      <c r="T188" s="122">
        <f t="shared" si="23"/>
        <v>0</v>
      </c>
      <c r="AR188" s="100" t="s">
        <v>104</v>
      </c>
      <c r="AT188" s="100" t="s">
        <v>87</v>
      </c>
      <c r="AU188" s="100" t="s">
        <v>26</v>
      </c>
      <c r="AY188" s="38" t="s">
        <v>85</v>
      </c>
      <c r="BE188" s="59">
        <f t="shared" si="24"/>
        <v>0</v>
      </c>
      <c r="BF188" s="59">
        <f t="shared" si="25"/>
        <v>0</v>
      </c>
      <c r="BG188" s="59">
        <f t="shared" si="26"/>
        <v>0</v>
      </c>
      <c r="BH188" s="59">
        <f t="shared" si="27"/>
        <v>0</v>
      </c>
      <c r="BI188" s="59">
        <f t="shared" si="28"/>
        <v>0</v>
      </c>
      <c r="BJ188" s="38" t="s">
        <v>26</v>
      </c>
      <c r="BK188" s="59">
        <f t="shared" si="29"/>
        <v>0</v>
      </c>
      <c r="BL188" s="38" t="s">
        <v>104</v>
      </c>
      <c r="BM188" s="100" t="s">
        <v>953</v>
      </c>
    </row>
    <row r="189" spans="2:65" s="195" customFormat="1" ht="16.5" customHeight="1">
      <c r="B189" s="55"/>
      <c r="C189" s="133" t="s">
        <v>153</v>
      </c>
      <c r="D189" s="133" t="s">
        <v>126</v>
      </c>
      <c r="E189" s="132" t="s">
        <v>952</v>
      </c>
      <c r="F189" s="131" t="s">
        <v>951</v>
      </c>
      <c r="G189" s="130" t="s">
        <v>134</v>
      </c>
      <c r="H189" s="129">
        <v>4</v>
      </c>
      <c r="I189" s="236"/>
      <c r="J189" s="128">
        <f t="shared" si="20"/>
        <v>0</v>
      </c>
      <c r="K189" s="127"/>
      <c r="L189" s="126"/>
      <c r="M189" s="237" t="s">
        <v>40</v>
      </c>
      <c r="N189" s="125" t="s">
        <v>56</v>
      </c>
      <c r="P189" s="123">
        <f t="shared" si="21"/>
        <v>0</v>
      </c>
      <c r="Q189" s="123">
        <v>1E-4</v>
      </c>
      <c r="R189" s="123">
        <f t="shared" si="22"/>
        <v>4.0000000000000002E-4</v>
      </c>
      <c r="S189" s="123">
        <v>0</v>
      </c>
      <c r="T189" s="122">
        <f t="shared" si="23"/>
        <v>0</v>
      </c>
      <c r="AR189" s="100" t="s">
        <v>101</v>
      </c>
      <c r="AT189" s="100" t="s">
        <v>126</v>
      </c>
      <c r="AU189" s="100" t="s">
        <v>26</v>
      </c>
      <c r="AY189" s="38" t="s">
        <v>85</v>
      </c>
      <c r="BE189" s="59">
        <f t="shared" si="24"/>
        <v>0</v>
      </c>
      <c r="BF189" s="59">
        <f t="shared" si="25"/>
        <v>0</v>
      </c>
      <c r="BG189" s="59">
        <f t="shared" si="26"/>
        <v>0</v>
      </c>
      <c r="BH189" s="59">
        <f t="shared" si="27"/>
        <v>0</v>
      </c>
      <c r="BI189" s="59">
        <f t="shared" si="28"/>
        <v>0</v>
      </c>
      <c r="BJ189" s="38" t="s">
        <v>26</v>
      </c>
      <c r="BK189" s="59">
        <f t="shared" si="29"/>
        <v>0</v>
      </c>
      <c r="BL189" s="38" t="s">
        <v>104</v>
      </c>
      <c r="BM189" s="100" t="s">
        <v>950</v>
      </c>
    </row>
    <row r="190" spans="2:65" s="195" customFormat="1" ht="24.2" customHeight="1">
      <c r="B190" s="55"/>
      <c r="C190" s="109" t="s">
        <v>154</v>
      </c>
      <c r="D190" s="109" t="s">
        <v>87</v>
      </c>
      <c r="E190" s="108" t="s">
        <v>949</v>
      </c>
      <c r="F190" s="107" t="s">
        <v>948</v>
      </c>
      <c r="G190" s="106" t="s">
        <v>134</v>
      </c>
      <c r="H190" s="105">
        <v>10</v>
      </c>
      <c r="I190" s="231"/>
      <c r="J190" s="104">
        <f t="shared" si="20"/>
        <v>0</v>
      </c>
      <c r="K190" s="81"/>
      <c r="L190" s="42"/>
      <c r="M190" s="232" t="s">
        <v>40</v>
      </c>
      <c r="N190" s="124" t="s">
        <v>56</v>
      </c>
      <c r="P190" s="123">
        <f t="shared" si="21"/>
        <v>0</v>
      </c>
      <c r="Q190" s="123">
        <v>6.3671999999999996E-5</v>
      </c>
      <c r="R190" s="123">
        <f t="shared" si="22"/>
        <v>6.3671999999999991E-4</v>
      </c>
      <c r="S190" s="123">
        <v>0</v>
      </c>
      <c r="T190" s="122">
        <f t="shared" si="23"/>
        <v>0</v>
      </c>
      <c r="AR190" s="100" t="s">
        <v>104</v>
      </c>
      <c r="AT190" s="100" t="s">
        <v>87</v>
      </c>
      <c r="AU190" s="100" t="s">
        <v>26</v>
      </c>
      <c r="AY190" s="38" t="s">
        <v>85</v>
      </c>
      <c r="BE190" s="59">
        <f t="shared" si="24"/>
        <v>0</v>
      </c>
      <c r="BF190" s="59">
        <f t="shared" si="25"/>
        <v>0</v>
      </c>
      <c r="BG190" s="59">
        <f t="shared" si="26"/>
        <v>0</v>
      </c>
      <c r="BH190" s="59">
        <f t="shared" si="27"/>
        <v>0</v>
      </c>
      <c r="BI190" s="59">
        <f t="shared" si="28"/>
        <v>0</v>
      </c>
      <c r="BJ190" s="38" t="s">
        <v>26</v>
      </c>
      <c r="BK190" s="59">
        <f t="shared" si="29"/>
        <v>0</v>
      </c>
      <c r="BL190" s="38" t="s">
        <v>104</v>
      </c>
      <c r="BM190" s="100" t="s">
        <v>947</v>
      </c>
    </row>
    <row r="191" spans="2:65" s="195" customFormat="1" ht="16.5" customHeight="1">
      <c r="B191" s="55"/>
      <c r="C191" s="133" t="s">
        <v>155</v>
      </c>
      <c r="D191" s="133" t="s">
        <v>126</v>
      </c>
      <c r="E191" s="132" t="s">
        <v>946</v>
      </c>
      <c r="F191" s="131" t="s">
        <v>945</v>
      </c>
      <c r="G191" s="130" t="s">
        <v>134</v>
      </c>
      <c r="H191" s="129">
        <v>7</v>
      </c>
      <c r="I191" s="236"/>
      <c r="J191" s="128">
        <f t="shared" si="20"/>
        <v>0</v>
      </c>
      <c r="K191" s="127"/>
      <c r="L191" s="126"/>
      <c r="M191" s="237" t="s">
        <v>40</v>
      </c>
      <c r="N191" s="125" t="s">
        <v>56</v>
      </c>
      <c r="P191" s="123">
        <f t="shared" si="21"/>
        <v>0</v>
      </c>
      <c r="Q191" s="123">
        <v>3.5000000000000001E-3</v>
      </c>
      <c r="R191" s="123">
        <f t="shared" si="22"/>
        <v>2.4500000000000001E-2</v>
      </c>
      <c r="S191" s="123">
        <v>0</v>
      </c>
      <c r="T191" s="122">
        <f t="shared" si="23"/>
        <v>0</v>
      </c>
      <c r="AR191" s="100" t="s">
        <v>101</v>
      </c>
      <c r="AT191" s="100" t="s">
        <v>126</v>
      </c>
      <c r="AU191" s="100" t="s">
        <v>26</v>
      </c>
      <c r="AY191" s="38" t="s">
        <v>85</v>
      </c>
      <c r="BE191" s="59">
        <f t="shared" si="24"/>
        <v>0</v>
      </c>
      <c r="BF191" s="59">
        <f t="shared" si="25"/>
        <v>0</v>
      </c>
      <c r="BG191" s="59">
        <f t="shared" si="26"/>
        <v>0</v>
      </c>
      <c r="BH191" s="59">
        <f t="shared" si="27"/>
        <v>0</v>
      </c>
      <c r="BI191" s="59">
        <f t="shared" si="28"/>
        <v>0</v>
      </c>
      <c r="BJ191" s="38" t="s">
        <v>26</v>
      </c>
      <c r="BK191" s="59">
        <f t="shared" si="29"/>
        <v>0</v>
      </c>
      <c r="BL191" s="38" t="s">
        <v>104</v>
      </c>
      <c r="BM191" s="100" t="s">
        <v>944</v>
      </c>
    </row>
    <row r="192" spans="2:65" s="195" customFormat="1" ht="24.2" customHeight="1">
      <c r="B192" s="55"/>
      <c r="C192" s="133" t="s">
        <v>156</v>
      </c>
      <c r="D192" s="133" t="s">
        <v>126</v>
      </c>
      <c r="E192" s="132" t="s">
        <v>943</v>
      </c>
      <c r="F192" s="131" t="s">
        <v>942</v>
      </c>
      <c r="G192" s="130" t="s">
        <v>134</v>
      </c>
      <c r="H192" s="129">
        <v>3</v>
      </c>
      <c r="I192" s="236"/>
      <c r="J192" s="128">
        <f t="shared" si="20"/>
        <v>0</v>
      </c>
      <c r="K192" s="127"/>
      <c r="L192" s="126"/>
      <c r="M192" s="237" t="s">
        <v>40</v>
      </c>
      <c r="N192" s="125" t="s">
        <v>56</v>
      </c>
      <c r="P192" s="123">
        <f t="shared" si="21"/>
        <v>0</v>
      </c>
      <c r="Q192" s="123">
        <v>3.2000000000000002E-3</v>
      </c>
      <c r="R192" s="123">
        <f t="shared" si="22"/>
        <v>9.6000000000000009E-3</v>
      </c>
      <c r="S192" s="123">
        <v>0</v>
      </c>
      <c r="T192" s="122">
        <f t="shared" si="23"/>
        <v>0</v>
      </c>
      <c r="AR192" s="100" t="s">
        <v>225</v>
      </c>
      <c r="AT192" s="100" t="s">
        <v>126</v>
      </c>
      <c r="AU192" s="100" t="s">
        <v>26</v>
      </c>
      <c r="AY192" s="38" t="s">
        <v>85</v>
      </c>
      <c r="BE192" s="59">
        <f t="shared" si="24"/>
        <v>0</v>
      </c>
      <c r="BF192" s="59">
        <f t="shared" si="25"/>
        <v>0</v>
      </c>
      <c r="BG192" s="59">
        <f t="shared" si="26"/>
        <v>0</v>
      </c>
      <c r="BH192" s="59">
        <f t="shared" si="27"/>
        <v>0</v>
      </c>
      <c r="BI192" s="59">
        <f t="shared" si="28"/>
        <v>0</v>
      </c>
      <c r="BJ192" s="38" t="s">
        <v>26</v>
      </c>
      <c r="BK192" s="59">
        <f t="shared" si="29"/>
        <v>0</v>
      </c>
      <c r="BL192" s="38" t="s">
        <v>225</v>
      </c>
      <c r="BM192" s="100" t="s">
        <v>941</v>
      </c>
    </row>
    <row r="193" spans="2:65" s="195" customFormat="1" ht="24.2" customHeight="1">
      <c r="B193" s="55"/>
      <c r="C193" s="109" t="s">
        <v>157</v>
      </c>
      <c r="D193" s="109" t="s">
        <v>87</v>
      </c>
      <c r="E193" s="108" t="s">
        <v>940</v>
      </c>
      <c r="F193" s="107" t="s">
        <v>939</v>
      </c>
      <c r="G193" s="106" t="s">
        <v>134</v>
      </c>
      <c r="H193" s="105">
        <v>12</v>
      </c>
      <c r="I193" s="231"/>
      <c r="J193" s="104">
        <f t="shared" si="20"/>
        <v>0</v>
      </c>
      <c r="K193" s="81"/>
      <c r="L193" s="42"/>
      <c r="M193" s="232" t="s">
        <v>40</v>
      </c>
      <c r="N193" s="124" t="s">
        <v>56</v>
      </c>
      <c r="P193" s="123">
        <f t="shared" si="21"/>
        <v>0</v>
      </c>
      <c r="Q193" s="123">
        <v>2.2670000000000001E-5</v>
      </c>
      <c r="R193" s="123">
        <f t="shared" si="22"/>
        <v>2.7204000000000003E-4</v>
      </c>
      <c r="S193" s="123">
        <v>0</v>
      </c>
      <c r="T193" s="122">
        <f t="shared" si="23"/>
        <v>0</v>
      </c>
      <c r="AR193" s="100" t="s">
        <v>28</v>
      </c>
      <c r="AT193" s="100" t="s">
        <v>87</v>
      </c>
      <c r="AU193" s="100" t="s">
        <v>26</v>
      </c>
      <c r="AY193" s="38" t="s">
        <v>85</v>
      </c>
      <c r="BE193" s="59">
        <f t="shared" si="24"/>
        <v>0</v>
      </c>
      <c r="BF193" s="59">
        <f t="shared" si="25"/>
        <v>0</v>
      </c>
      <c r="BG193" s="59">
        <f t="shared" si="26"/>
        <v>0</v>
      </c>
      <c r="BH193" s="59">
        <f t="shared" si="27"/>
        <v>0</v>
      </c>
      <c r="BI193" s="59">
        <f t="shared" si="28"/>
        <v>0</v>
      </c>
      <c r="BJ193" s="38" t="s">
        <v>26</v>
      </c>
      <c r="BK193" s="59">
        <f t="shared" si="29"/>
        <v>0</v>
      </c>
      <c r="BL193" s="38" t="s">
        <v>28</v>
      </c>
      <c r="BM193" s="100" t="s">
        <v>938</v>
      </c>
    </row>
    <row r="194" spans="2:65" s="195" customFormat="1" ht="21.75" customHeight="1">
      <c r="B194" s="55"/>
      <c r="C194" s="133" t="s">
        <v>158</v>
      </c>
      <c r="D194" s="133" t="s">
        <v>126</v>
      </c>
      <c r="E194" s="132" t="s">
        <v>937</v>
      </c>
      <c r="F194" s="131" t="s">
        <v>936</v>
      </c>
      <c r="G194" s="130" t="s">
        <v>134</v>
      </c>
      <c r="H194" s="129">
        <v>12</v>
      </c>
      <c r="I194" s="236"/>
      <c r="J194" s="128">
        <f t="shared" si="20"/>
        <v>0</v>
      </c>
      <c r="K194" s="127"/>
      <c r="L194" s="126"/>
      <c r="M194" s="237" t="s">
        <v>40</v>
      </c>
      <c r="N194" s="125" t="s">
        <v>56</v>
      </c>
      <c r="P194" s="123">
        <f t="shared" si="21"/>
        <v>0</v>
      </c>
      <c r="Q194" s="123">
        <v>2.5000000000000001E-4</v>
      </c>
      <c r="R194" s="123">
        <f t="shared" si="22"/>
        <v>3.0000000000000001E-3</v>
      </c>
      <c r="S194" s="123">
        <v>0</v>
      </c>
      <c r="T194" s="122">
        <f t="shared" si="23"/>
        <v>0</v>
      </c>
      <c r="AR194" s="100" t="s">
        <v>91</v>
      </c>
      <c r="AT194" s="100" t="s">
        <v>126</v>
      </c>
      <c r="AU194" s="100" t="s">
        <v>26</v>
      </c>
      <c r="AY194" s="38" t="s">
        <v>85</v>
      </c>
      <c r="BE194" s="59">
        <f t="shared" si="24"/>
        <v>0</v>
      </c>
      <c r="BF194" s="59">
        <f t="shared" si="25"/>
        <v>0</v>
      </c>
      <c r="BG194" s="59">
        <f t="shared" si="26"/>
        <v>0</v>
      </c>
      <c r="BH194" s="59">
        <f t="shared" si="27"/>
        <v>0</v>
      </c>
      <c r="BI194" s="59">
        <f t="shared" si="28"/>
        <v>0</v>
      </c>
      <c r="BJ194" s="38" t="s">
        <v>26</v>
      </c>
      <c r="BK194" s="59">
        <f t="shared" si="29"/>
        <v>0</v>
      </c>
      <c r="BL194" s="38" t="s">
        <v>28</v>
      </c>
      <c r="BM194" s="100" t="s">
        <v>935</v>
      </c>
    </row>
    <row r="195" spans="2:65" s="195" customFormat="1" ht="21.75" customHeight="1">
      <c r="B195" s="55"/>
      <c r="C195" s="109" t="s">
        <v>159</v>
      </c>
      <c r="D195" s="109" t="s">
        <v>87</v>
      </c>
      <c r="E195" s="108" t="s">
        <v>934</v>
      </c>
      <c r="F195" s="107" t="s">
        <v>933</v>
      </c>
      <c r="G195" s="106" t="s">
        <v>134</v>
      </c>
      <c r="H195" s="105">
        <v>2</v>
      </c>
      <c r="I195" s="231"/>
      <c r="J195" s="104">
        <f t="shared" si="20"/>
        <v>0</v>
      </c>
      <c r="K195" s="81"/>
      <c r="L195" s="42"/>
      <c r="M195" s="232" t="s">
        <v>40</v>
      </c>
      <c r="N195" s="124" t="s">
        <v>56</v>
      </c>
      <c r="P195" s="123">
        <f t="shared" si="21"/>
        <v>0</v>
      </c>
      <c r="Q195" s="123">
        <v>6.0000000000000002E-5</v>
      </c>
      <c r="R195" s="123">
        <f t="shared" si="22"/>
        <v>1.2E-4</v>
      </c>
      <c r="S195" s="123">
        <v>0</v>
      </c>
      <c r="T195" s="122">
        <f t="shared" si="23"/>
        <v>0</v>
      </c>
      <c r="AR195" s="100" t="s">
        <v>104</v>
      </c>
      <c r="AT195" s="100" t="s">
        <v>87</v>
      </c>
      <c r="AU195" s="100" t="s">
        <v>26</v>
      </c>
      <c r="AY195" s="38" t="s">
        <v>85</v>
      </c>
      <c r="BE195" s="59">
        <f t="shared" si="24"/>
        <v>0</v>
      </c>
      <c r="BF195" s="59">
        <f t="shared" si="25"/>
        <v>0</v>
      </c>
      <c r="BG195" s="59">
        <f t="shared" si="26"/>
        <v>0</v>
      </c>
      <c r="BH195" s="59">
        <f t="shared" si="27"/>
        <v>0</v>
      </c>
      <c r="BI195" s="59">
        <f t="shared" si="28"/>
        <v>0</v>
      </c>
      <c r="BJ195" s="38" t="s">
        <v>26</v>
      </c>
      <c r="BK195" s="59">
        <f t="shared" si="29"/>
        <v>0</v>
      </c>
      <c r="BL195" s="38" t="s">
        <v>104</v>
      </c>
      <c r="BM195" s="100" t="s">
        <v>932</v>
      </c>
    </row>
    <row r="196" spans="2:65" s="195" customFormat="1" ht="24.2" customHeight="1">
      <c r="B196" s="55"/>
      <c r="C196" s="133" t="s">
        <v>160</v>
      </c>
      <c r="D196" s="133" t="s">
        <v>126</v>
      </c>
      <c r="E196" s="132" t="s">
        <v>931</v>
      </c>
      <c r="F196" s="131" t="s">
        <v>930</v>
      </c>
      <c r="G196" s="130" t="s">
        <v>134</v>
      </c>
      <c r="H196" s="129">
        <v>2</v>
      </c>
      <c r="I196" s="236"/>
      <c r="J196" s="128">
        <f t="shared" si="20"/>
        <v>0</v>
      </c>
      <c r="K196" s="127"/>
      <c r="L196" s="126"/>
      <c r="M196" s="237" t="s">
        <v>40</v>
      </c>
      <c r="N196" s="125" t="s">
        <v>56</v>
      </c>
      <c r="P196" s="123">
        <f t="shared" si="21"/>
        <v>0</v>
      </c>
      <c r="Q196" s="123">
        <v>5.1000000000000004E-4</v>
      </c>
      <c r="R196" s="123">
        <f t="shared" si="22"/>
        <v>1.0200000000000001E-3</v>
      </c>
      <c r="S196" s="123">
        <v>0</v>
      </c>
      <c r="T196" s="122">
        <f t="shared" si="23"/>
        <v>0</v>
      </c>
      <c r="AR196" s="100" t="s">
        <v>101</v>
      </c>
      <c r="AT196" s="100" t="s">
        <v>126</v>
      </c>
      <c r="AU196" s="100" t="s">
        <v>26</v>
      </c>
      <c r="AY196" s="38" t="s">
        <v>85</v>
      </c>
      <c r="BE196" s="59">
        <f t="shared" si="24"/>
        <v>0</v>
      </c>
      <c r="BF196" s="59">
        <f t="shared" si="25"/>
        <v>0</v>
      </c>
      <c r="BG196" s="59">
        <f t="shared" si="26"/>
        <v>0</v>
      </c>
      <c r="BH196" s="59">
        <f t="shared" si="27"/>
        <v>0</v>
      </c>
      <c r="BI196" s="59">
        <f t="shared" si="28"/>
        <v>0</v>
      </c>
      <c r="BJ196" s="38" t="s">
        <v>26</v>
      </c>
      <c r="BK196" s="59">
        <f t="shared" si="29"/>
        <v>0</v>
      </c>
      <c r="BL196" s="38" t="s">
        <v>104</v>
      </c>
      <c r="BM196" s="100" t="s">
        <v>929</v>
      </c>
    </row>
    <row r="197" spans="2:65" s="195" customFormat="1" ht="16.5" customHeight="1">
      <c r="B197" s="55"/>
      <c r="C197" s="109" t="s">
        <v>161</v>
      </c>
      <c r="D197" s="109" t="s">
        <v>87</v>
      </c>
      <c r="E197" s="108" t="s">
        <v>928</v>
      </c>
      <c r="F197" s="107" t="s">
        <v>927</v>
      </c>
      <c r="G197" s="106" t="s">
        <v>134</v>
      </c>
      <c r="H197" s="105">
        <v>2</v>
      </c>
      <c r="I197" s="231"/>
      <c r="J197" s="104">
        <f t="shared" si="20"/>
        <v>0</v>
      </c>
      <c r="K197" s="81"/>
      <c r="L197" s="42"/>
      <c r="M197" s="232" t="s">
        <v>40</v>
      </c>
      <c r="N197" s="124" t="s">
        <v>56</v>
      </c>
      <c r="P197" s="123">
        <f t="shared" si="21"/>
        <v>0</v>
      </c>
      <c r="Q197" s="123">
        <v>4.5484E-5</v>
      </c>
      <c r="R197" s="123">
        <f t="shared" si="22"/>
        <v>9.0968E-5</v>
      </c>
      <c r="S197" s="123">
        <v>0</v>
      </c>
      <c r="T197" s="122">
        <f t="shared" si="23"/>
        <v>0</v>
      </c>
      <c r="AR197" s="100" t="s">
        <v>104</v>
      </c>
      <c r="AT197" s="100" t="s">
        <v>87</v>
      </c>
      <c r="AU197" s="100" t="s">
        <v>26</v>
      </c>
      <c r="AY197" s="38" t="s">
        <v>85</v>
      </c>
      <c r="BE197" s="59">
        <f t="shared" si="24"/>
        <v>0</v>
      </c>
      <c r="BF197" s="59">
        <f t="shared" si="25"/>
        <v>0</v>
      </c>
      <c r="BG197" s="59">
        <f t="shared" si="26"/>
        <v>0</v>
      </c>
      <c r="BH197" s="59">
        <f t="shared" si="27"/>
        <v>0</v>
      </c>
      <c r="BI197" s="59">
        <f t="shared" si="28"/>
        <v>0</v>
      </c>
      <c r="BJ197" s="38" t="s">
        <v>26</v>
      </c>
      <c r="BK197" s="59">
        <f t="shared" si="29"/>
        <v>0</v>
      </c>
      <c r="BL197" s="38" t="s">
        <v>104</v>
      </c>
      <c r="BM197" s="100" t="s">
        <v>926</v>
      </c>
    </row>
    <row r="198" spans="2:65" s="195" customFormat="1" ht="24.2" customHeight="1">
      <c r="B198" s="55"/>
      <c r="C198" s="133" t="s">
        <v>162</v>
      </c>
      <c r="D198" s="133" t="s">
        <v>126</v>
      </c>
      <c r="E198" s="132" t="s">
        <v>925</v>
      </c>
      <c r="F198" s="131" t="s">
        <v>924</v>
      </c>
      <c r="G198" s="130" t="s">
        <v>134</v>
      </c>
      <c r="H198" s="129">
        <v>2</v>
      </c>
      <c r="I198" s="236"/>
      <c r="J198" s="128">
        <f t="shared" si="20"/>
        <v>0</v>
      </c>
      <c r="K198" s="127"/>
      <c r="L198" s="126"/>
      <c r="M198" s="237" t="s">
        <v>40</v>
      </c>
      <c r="N198" s="125" t="s">
        <v>56</v>
      </c>
      <c r="P198" s="123">
        <f t="shared" si="21"/>
        <v>0</v>
      </c>
      <c r="Q198" s="123">
        <v>6.7000000000000002E-4</v>
      </c>
      <c r="R198" s="123">
        <f t="shared" si="22"/>
        <v>1.34E-3</v>
      </c>
      <c r="S198" s="123">
        <v>0</v>
      </c>
      <c r="T198" s="122">
        <f t="shared" si="23"/>
        <v>0</v>
      </c>
      <c r="AR198" s="100" t="s">
        <v>101</v>
      </c>
      <c r="AT198" s="100" t="s">
        <v>126</v>
      </c>
      <c r="AU198" s="100" t="s">
        <v>26</v>
      </c>
      <c r="AY198" s="38" t="s">
        <v>85</v>
      </c>
      <c r="BE198" s="59">
        <f t="shared" si="24"/>
        <v>0</v>
      </c>
      <c r="BF198" s="59">
        <f t="shared" si="25"/>
        <v>0</v>
      </c>
      <c r="BG198" s="59">
        <f t="shared" si="26"/>
        <v>0</v>
      </c>
      <c r="BH198" s="59">
        <f t="shared" si="27"/>
        <v>0</v>
      </c>
      <c r="BI198" s="59">
        <f t="shared" si="28"/>
        <v>0</v>
      </c>
      <c r="BJ198" s="38" t="s">
        <v>26</v>
      </c>
      <c r="BK198" s="59">
        <f t="shared" si="29"/>
        <v>0</v>
      </c>
      <c r="BL198" s="38" t="s">
        <v>104</v>
      </c>
      <c r="BM198" s="100" t="s">
        <v>923</v>
      </c>
    </row>
    <row r="199" spans="2:65" s="195" customFormat="1" ht="16.5" customHeight="1">
      <c r="B199" s="55"/>
      <c r="C199" s="109" t="s">
        <v>163</v>
      </c>
      <c r="D199" s="109" t="s">
        <v>87</v>
      </c>
      <c r="E199" s="108" t="s">
        <v>922</v>
      </c>
      <c r="F199" s="107" t="s">
        <v>921</v>
      </c>
      <c r="G199" s="106" t="s">
        <v>134</v>
      </c>
      <c r="H199" s="105">
        <v>2</v>
      </c>
      <c r="I199" s="231"/>
      <c r="J199" s="104">
        <f t="shared" si="20"/>
        <v>0</v>
      </c>
      <c r="K199" s="81"/>
      <c r="L199" s="42"/>
      <c r="M199" s="232" t="s">
        <v>40</v>
      </c>
      <c r="N199" s="124" t="s">
        <v>56</v>
      </c>
      <c r="P199" s="123">
        <f t="shared" si="21"/>
        <v>0</v>
      </c>
      <c r="Q199" s="123">
        <v>6.3670000000000005E-5</v>
      </c>
      <c r="R199" s="123">
        <f t="shared" si="22"/>
        <v>1.2734000000000001E-4</v>
      </c>
      <c r="S199" s="123">
        <v>0</v>
      </c>
      <c r="T199" s="122">
        <f t="shared" si="23"/>
        <v>0</v>
      </c>
      <c r="AR199" s="100" t="s">
        <v>104</v>
      </c>
      <c r="AT199" s="100" t="s">
        <v>87</v>
      </c>
      <c r="AU199" s="100" t="s">
        <v>26</v>
      </c>
      <c r="AY199" s="38" t="s">
        <v>85</v>
      </c>
      <c r="BE199" s="59">
        <f t="shared" si="24"/>
        <v>0</v>
      </c>
      <c r="BF199" s="59">
        <f t="shared" si="25"/>
        <v>0</v>
      </c>
      <c r="BG199" s="59">
        <f t="shared" si="26"/>
        <v>0</v>
      </c>
      <c r="BH199" s="59">
        <f t="shared" si="27"/>
        <v>0</v>
      </c>
      <c r="BI199" s="59">
        <f t="shared" si="28"/>
        <v>0</v>
      </c>
      <c r="BJ199" s="38" t="s">
        <v>26</v>
      </c>
      <c r="BK199" s="59">
        <f t="shared" si="29"/>
        <v>0</v>
      </c>
      <c r="BL199" s="38" t="s">
        <v>104</v>
      </c>
      <c r="BM199" s="100" t="s">
        <v>920</v>
      </c>
    </row>
    <row r="200" spans="2:65" s="195" customFormat="1" ht="24.2" customHeight="1">
      <c r="B200" s="55"/>
      <c r="C200" s="133" t="s">
        <v>164</v>
      </c>
      <c r="D200" s="133" t="s">
        <v>126</v>
      </c>
      <c r="E200" s="132" t="s">
        <v>919</v>
      </c>
      <c r="F200" s="131" t="s">
        <v>918</v>
      </c>
      <c r="G200" s="130" t="s">
        <v>134</v>
      </c>
      <c r="H200" s="129">
        <v>2</v>
      </c>
      <c r="I200" s="236"/>
      <c r="J200" s="128">
        <f t="shared" si="20"/>
        <v>0</v>
      </c>
      <c r="K200" s="127"/>
      <c r="L200" s="126"/>
      <c r="M200" s="237" t="s">
        <v>40</v>
      </c>
      <c r="N200" s="125" t="s">
        <v>56</v>
      </c>
      <c r="P200" s="123">
        <f t="shared" si="21"/>
        <v>0</v>
      </c>
      <c r="Q200" s="123">
        <v>2E-3</v>
      </c>
      <c r="R200" s="123">
        <f t="shared" si="22"/>
        <v>4.0000000000000001E-3</v>
      </c>
      <c r="S200" s="123">
        <v>0</v>
      </c>
      <c r="T200" s="122">
        <f t="shared" si="23"/>
        <v>0</v>
      </c>
      <c r="AR200" s="100" t="s">
        <v>101</v>
      </c>
      <c r="AT200" s="100" t="s">
        <v>126</v>
      </c>
      <c r="AU200" s="100" t="s">
        <v>26</v>
      </c>
      <c r="AY200" s="38" t="s">
        <v>85</v>
      </c>
      <c r="BE200" s="59">
        <f t="shared" si="24"/>
        <v>0</v>
      </c>
      <c r="BF200" s="59">
        <f t="shared" si="25"/>
        <v>0</v>
      </c>
      <c r="BG200" s="59">
        <f t="shared" si="26"/>
        <v>0</v>
      </c>
      <c r="BH200" s="59">
        <f t="shared" si="27"/>
        <v>0</v>
      </c>
      <c r="BI200" s="59">
        <f t="shared" si="28"/>
        <v>0</v>
      </c>
      <c r="BJ200" s="38" t="s">
        <v>26</v>
      </c>
      <c r="BK200" s="59">
        <f t="shared" si="29"/>
        <v>0</v>
      </c>
      <c r="BL200" s="38" t="s">
        <v>104</v>
      </c>
      <c r="BM200" s="100" t="s">
        <v>917</v>
      </c>
    </row>
    <row r="201" spans="2:65" s="195" customFormat="1" ht="24.2" customHeight="1">
      <c r="B201" s="55"/>
      <c r="C201" s="109" t="s">
        <v>165</v>
      </c>
      <c r="D201" s="109" t="s">
        <v>87</v>
      </c>
      <c r="E201" s="108" t="s">
        <v>916</v>
      </c>
      <c r="F201" s="107" t="s">
        <v>915</v>
      </c>
      <c r="G201" s="106" t="s">
        <v>134</v>
      </c>
      <c r="H201" s="105">
        <v>1</v>
      </c>
      <c r="I201" s="231"/>
      <c r="J201" s="104">
        <f t="shared" si="20"/>
        <v>0</v>
      </c>
      <c r="K201" s="81"/>
      <c r="L201" s="42"/>
      <c r="M201" s="232" t="s">
        <v>40</v>
      </c>
      <c r="N201" s="124" t="s">
        <v>56</v>
      </c>
      <c r="P201" s="123">
        <f t="shared" si="21"/>
        <v>0</v>
      </c>
      <c r="Q201" s="123">
        <v>1.2999999999999999E-5</v>
      </c>
      <c r="R201" s="123">
        <f t="shared" si="22"/>
        <v>1.2999999999999999E-5</v>
      </c>
      <c r="S201" s="123">
        <v>0</v>
      </c>
      <c r="T201" s="122">
        <f t="shared" si="23"/>
        <v>0</v>
      </c>
      <c r="AR201" s="100" t="s">
        <v>104</v>
      </c>
      <c r="AT201" s="100" t="s">
        <v>87</v>
      </c>
      <c r="AU201" s="100" t="s">
        <v>26</v>
      </c>
      <c r="AY201" s="38" t="s">
        <v>85</v>
      </c>
      <c r="BE201" s="59">
        <f t="shared" si="24"/>
        <v>0</v>
      </c>
      <c r="BF201" s="59">
        <f t="shared" si="25"/>
        <v>0</v>
      </c>
      <c r="BG201" s="59">
        <f t="shared" si="26"/>
        <v>0</v>
      </c>
      <c r="BH201" s="59">
        <f t="shared" si="27"/>
        <v>0</v>
      </c>
      <c r="BI201" s="59">
        <f t="shared" si="28"/>
        <v>0</v>
      </c>
      <c r="BJ201" s="38" t="s">
        <v>26</v>
      </c>
      <c r="BK201" s="59">
        <f t="shared" si="29"/>
        <v>0</v>
      </c>
      <c r="BL201" s="38" t="s">
        <v>104</v>
      </c>
      <c r="BM201" s="100" t="s">
        <v>914</v>
      </c>
    </row>
    <row r="202" spans="2:65" s="195" customFormat="1" ht="24.2" customHeight="1">
      <c r="B202" s="55"/>
      <c r="C202" s="133" t="s">
        <v>166</v>
      </c>
      <c r="D202" s="133" t="s">
        <v>126</v>
      </c>
      <c r="E202" s="132" t="s">
        <v>913</v>
      </c>
      <c r="F202" s="131" t="s">
        <v>912</v>
      </c>
      <c r="G202" s="130" t="s">
        <v>134</v>
      </c>
      <c r="H202" s="129">
        <v>1</v>
      </c>
      <c r="I202" s="236"/>
      <c r="J202" s="128">
        <f t="shared" si="20"/>
        <v>0</v>
      </c>
      <c r="K202" s="127"/>
      <c r="L202" s="126"/>
      <c r="M202" s="237" t="s">
        <v>40</v>
      </c>
      <c r="N202" s="125" t="s">
        <v>56</v>
      </c>
      <c r="P202" s="123">
        <f t="shared" si="21"/>
        <v>0</v>
      </c>
      <c r="Q202" s="123">
        <v>3.0999999999999999E-3</v>
      </c>
      <c r="R202" s="123">
        <f t="shared" si="22"/>
        <v>3.0999999999999999E-3</v>
      </c>
      <c r="S202" s="123">
        <v>0</v>
      </c>
      <c r="T202" s="122">
        <f t="shared" si="23"/>
        <v>0</v>
      </c>
      <c r="AR202" s="100" t="s">
        <v>101</v>
      </c>
      <c r="AT202" s="100" t="s">
        <v>126</v>
      </c>
      <c r="AU202" s="100" t="s">
        <v>26</v>
      </c>
      <c r="AY202" s="38" t="s">
        <v>85</v>
      </c>
      <c r="BE202" s="59">
        <f t="shared" si="24"/>
        <v>0</v>
      </c>
      <c r="BF202" s="59">
        <f t="shared" si="25"/>
        <v>0</v>
      </c>
      <c r="BG202" s="59">
        <f t="shared" si="26"/>
        <v>0</v>
      </c>
      <c r="BH202" s="59">
        <f t="shared" si="27"/>
        <v>0</v>
      </c>
      <c r="BI202" s="59">
        <f t="shared" si="28"/>
        <v>0</v>
      </c>
      <c r="BJ202" s="38" t="s">
        <v>26</v>
      </c>
      <c r="BK202" s="59">
        <f t="shared" si="29"/>
        <v>0</v>
      </c>
      <c r="BL202" s="38" t="s">
        <v>104</v>
      </c>
      <c r="BM202" s="100" t="s">
        <v>911</v>
      </c>
    </row>
    <row r="203" spans="2:65" s="195" customFormat="1" ht="24.2" customHeight="1">
      <c r="B203" s="55"/>
      <c r="C203" s="109" t="s">
        <v>167</v>
      </c>
      <c r="D203" s="109" t="s">
        <v>87</v>
      </c>
      <c r="E203" s="108" t="s">
        <v>910</v>
      </c>
      <c r="F203" s="107" t="s">
        <v>909</v>
      </c>
      <c r="G203" s="106" t="s">
        <v>133</v>
      </c>
      <c r="H203" s="105">
        <v>2</v>
      </c>
      <c r="I203" s="231"/>
      <c r="J203" s="104">
        <f t="shared" si="20"/>
        <v>0</v>
      </c>
      <c r="K203" s="81"/>
      <c r="L203" s="42"/>
      <c r="M203" s="232" t="s">
        <v>40</v>
      </c>
      <c r="N203" s="124" t="s">
        <v>56</v>
      </c>
      <c r="P203" s="123">
        <f t="shared" si="21"/>
        <v>0</v>
      </c>
      <c r="Q203" s="123">
        <v>2.6045000000000002E-4</v>
      </c>
      <c r="R203" s="123">
        <f t="shared" si="22"/>
        <v>5.2090000000000003E-4</v>
      </c>
      <c r="S203" s="123">
        <v>0</v>
      </c>
      <c r="T203" s="122">
        <f t="shared" si="23"/>
        <v>0</v>
      </c>
      <c r="AR203" s="100" t="s">
        <v>104</v>
      </c>
      <c r="AT203" s="100" t="s">
        <v>87</v>
      </c>
      <c r="AU203" s="100" t="s">
        <v>26</v>
      </c>
      <c r="AY203" s="38" t="s">
        <v>85</v>
      </c>
      <c r="BE203" s="59">
        <f t="shared" si="24"/>
        <v>0</v>
      </c>
      <c r="BF203" s="59">
        <f t="shared" si="25"/>
        <v>0</v>
      </c>
      <c r="BG203" s="59">
        <f t="shared" si="26"/>
        <v>0</v>
      </c>
      <c r="BH203" s="59">
        <f t="shared" si="27"/>
        <v>0</v>
      </c>
      <c r="BI203" s="59">
        <f t="shared" si="28"/>
        <v>0</v>
      </c>
      <c r="BJ203" s="38" t="s">
        <v>26</v>
      </c>
      <c r="BK203" s="59">
        <f t="shared" si="29"/>
        <v>0</v>
      </c>
      <c r="BL203" s="38" t="s">
        <v>104</v>
      </c>
      <c r="BM203" s="100" t="s">
        <v>908</v>
      </c>
    </row>
    <row r="204" spans="2:65" s="195" customFormat="1" ht="21.75" customHeight="1">
      <c r="B204" s="55"/>
      <c r="C204" s="133" t="s">
        <v>168</v>
      </c>
      <c r="D204" s="133" t="s">
        <v>126</v>
      </c>
      <c r="E204" s="132" t="s">
        <v>907</v>
      </c>
      <c r="F204" s="131" t="s">
        <v>906</v>
      </c>
      <c r="G204" s="130" t="s">
        <v>134</v>
      </c>
      <c r="H204" s="129">
        <v>2</v>
      </c>
      <c r="I204" s="236"/>
      <c r="J204" s="128">
        <f t="shared" si="20"/>
        <v>0</v>
      </c>
      <c r="K204" s="127"/>
      <c r="L204" s="126"/>
      <c r="M204" s="237" t="s">
        <v>40</v>
      </c>
      <c r="N204" s="125" t="s">
        <v>56</v>
      </c>
      <c r="P204" s="123">
        <f t="shared" si="21"/>
        <v>0</v>
      </c>
      <c r="Q204" s="123">
        <v>1.8499999999999999E-2</v>
      </c>
      <c r="R204" s="123">
        <f t="shared" si="22"/>
        <v>3.6999999999999998E-2</v>
      </c>
      <c r="S204" s="123">
        <v>0</v>
      </c>
      <c r="T204" s="122">
        <f t="shared" si="23"/>
        <v>0</v>
      </c>
      <c r="AR204" s="100" t="s">
        <v>101</v>
      </c>
      <c r="AT204" s="100" t="s">
        <v>126</v>
      </c>
      <c r="AU204" s="100" t="s">
        <v>26</v>
      </c>
      <c r="AY204" s="38" t="s">
        <v>85</v>
      </c>
      <c r="BE204" s="59">
        <f t="shared" si="24"/>
        <v>0</v>
      </c>
      <c r="BF204" s="59">
        <f t="shared" si="25"/>
        <v>0</v>
      </c>
      <c r="BG204" s="59">
        <f t="shared" si="26"/>
        <v>0</v>
      </c>
      <c r="BH204" s="59">
        <f t="shared" si="27"/>
        <v>0</v>
      </c>
      <c r="BI204" s="59">
        <f t="shared" si="28"/>
        <v>0</v>
      </c>
      <c r="BJ204" s="38" t="s">
        <v>26</v>
      </c>
      <c r="BK204" s="59">
        <f t="shared" si="29"/>
        <v>0</v>
      </c>
      <c r="BL204" s="38" t="s">
        <v>104</v>
      </c>
      <c r="BM204" s="100" t="s">
        <v>905</v>
      </c>
    </row>
    <row r="205" spans="2:65" s="195" customFormat="1" ht="24.2" customHeight="1">
      <c r="B205" s="55"/>
      <c r="C205" s="109" t="s">
        <v>169</v>
      </c>
      <c r="D205" s="109" t="s">
        <v>87</v>
      </c>
      <c r="E205" s="108" t="s">
        <v>904</v>
      </c>
      <c r="F205" s="107" t="s">
        <v>903</v>
      </c>
      <c r="G205" s="106" t="s">
        <v>134</v>
      </c>
      <c r="H205" s="105">
        <v>1</v>
      </c>
      <c r="I205" s="231"/>
      <c r="J205" s="104">
        <f t="shared" si="20"/>
        <v>0</v>
      </c>
      <c r="K205" s="81"/>
      <c r="L205" s="42"/>
      <c r="M205" s="232" t="s">
        <v>40</v>
      </c>
      <c r="N205" s="124" t="s">
        <v>56</v>
      </c>
      <c r="P205" s="123">
        <f t="shared" si="21"/>
        <v>0</v>
      </c>
      <c r="Q205" s="123">
        <v>6.68179E-3</v>
      </c>
      <c r="R205" s="123">
        <f t="shared" si="22"/>
        <v>6.68179E-3</v>
      </c>
      <c r="S205" s="123">
        <v>0</v>
      </c>
      <c r="T205" s="122">
        <f t="shared" si="23"/>
        <v>0</v>
      </c>
      <c r="AR205" s="100" t="s">
        <v>104</v>
      </c>
      <c r="AT205" s="100" t="s">
        <v>87</v>
      </c>
      <c r="AU205" s="100" t="s">
        <v>26</v>
      </c>
      <c r="AY205" s="38" t="s">
        <v>85</v>
      </c>
      <c r="BE205" s="59">
        <f t="shared" si="24"/>
        <v>0</v>
      </c>
      <c r="BF205" s="59">
        <f t="shared" si="25"/>
        <v>0</v>
      </c>
      <c r="BG205" s="59">
        <f t="shared" si="26"/>
        <v>0</v>
      </c>
      <c r="BH205" s="59">
        <f t="shared" si="27"/>
        <v>0</v>
      </c>
      <c r="BI205" s="59">
        <f t="shared" si="28"/>
        <v>0</v>
      </c>
      <c r="BJ205" s="38" t="s">
        <v>26</v>
      </c>
      <c r="BK205" s="59">
        <f t="shared" si="29"/>
        <v>0</v>
      </c>
      <c r="BL205" s="38" t="s">
        <v>104</v>
      </c>
      <c r="BM205" s="100" t="s">
        <v>902</v>
      </c>
    </row>
    <row r="206" spans="2:65" s="195" customFormat="1" ht="16.5" customHeight="1">
      <c r="B206" s="55"/>
      <c r="C206" s="133" t="s">
        <v>170</v>
      </c>
      <c r="D206" s="133" t="s">
        <v>126</v>
      </c>
      <c r="E206" s="132" t="s">
        <v>901</v>
      </c>
      <c r="F206" s="131" t="s">
        <v>900</v>
      </c>
      <c r="G206" s="130" t="s">
        <v>134</v>
      </c>
      <c r="H206" s="129">
        <v>1</v>
      </c>
      <c r="I206" s="236"/>
      <c r="J206" s="128">
        <f t="shared" si="20"/>
        <v>0</v>
      </c>
      <c r="K206" s="127"/>
      <c r="L206" s="126"/>
      <c r="M206" s="237" t="s">
        <v>40</v>
      </c>
      <c r="N206" s="125" t="s">
        <v>56</v>
      </c>
      <c r="P206" s="123">
        <f t="shared" si="21"/>
        <v>0</v>
      </c>
      <c r="Q206" s="123">
        <v>3.0000000000000001E-3</v>
      </c>
      <c r="R206" s="123">
        <f t="shared" si="22"/>
        <v>3.0000000000000001E-3</v>
      </c>
      <c r="S206" s="123">
        <v>0</v>
      </c>
      <c r="T206" s="122">
        <f t="shared" si="23"/>
        <v>0</v>
      </c>
      <c r="AR206" s="100" t="s">
        <v>101</v>
      </c>
      <c r="AT206" s="100" t="s">
        <v>126</v>
      </c>
      <c r="AU206" s="100" t="s">
        <v>26</v>
      </c>
      <c r="AY206" s="38" t="s">
        <v>85</v>
      </c>
      <c r="BE206" s="59">
        <f t="shared" si="24"/>
        <v>0</v>
      </c>
      <c r="BF206" s="59">
        <f t="shared" si="25"/>
        <v>0</v>
      </c>
      <c r="BG206" s="59">
        <f t="shared" si="26"/>
        <v>0</v>
      </c>
      <c r="BH206" s="59">
        <f t="shared" si="27"/>
        <v>0</v>
      </c>
      <c r="BI206" s="59">
        <f t="shared" si="28"/>
        <v>0</v>
      </c>
      <c r="BJ206" s="38" t="s">
        <v>26</v>
      </c>
      <c r="BK206" s="59">
        <f t="shared" si="29"/>
        <v>0</v>
      </c>
      <c r="BL206" s="38" t="s">
        <v>104</v>
      </c>
      <c r="BM206" s="100" t="s">
        <v>899</v>
      </c>
    </row>
    <row r="207" spans="2:65" s="195" customFormat="1" ht="16.5" customHeight="1">
      <c r="B207" s="55"/>
      <c r="C207" s="109" t="s">
        <v>171</v>
      </c>
      <c r="D207" s="109" t="s">
        <v>87</v>
      </c>
      <c r="E207" s="108" t="s">
        <v>898</v>
      </c>
      <c r="F207" s="107" t="s">
        <v>897</v>
      </c>
      <c r="G207" s="106" t="s">
        <v>134</v>
      </c>
      <c r="H207" s="105">
        <v>1</v>
      </c>
      <c r="I207" s="231"/>
      <c r="J207" s="104">
        <f t="shared" si="20"/>
        <v>0</v>
      </c>
      <c r="K207" s="81"/>
      <c r="L207" s="42"/>
      <c r="M207" s="232" t="s">
        <v>40</v>
      </c>
      <c r="N207" s="124" t="s">
        <v>56</v>
      </c>
      <c r="P207" s="123">
        <f t="shared" si="21"/>
        <v>0</v>
      </c>
      <c r="Q207" s="123">
        <v>1.2999999999999999E-5</v>
      </c>
      <c r="R207" s="123">
        <f t="shared" si="22"/>
        <v>1.2999999999999999E-5</v>
      </c>
      <c r="S207" s="123">
        <v>0</v>
      </c>
      <c r="T207" s="122">
        <f t="shared" si="23"/>
        <v>0</v>
      </c>
      <c r="AR207" s="100" t="s">
        <v>104</v>
      </c>
      <c r="AT207" s="100" t="s">
        <v>87</v>
      </c>
      <c r="AU207" s="100" t="s">
        <v>26</v>
      </c>
      <c r="AY207" s="38" t="s">
        <v>85</v>
      </c>
      <c r="BE207" s="59">
        <f t="shared" si="24"/>
        <v>0</v>
      </c>
      <c r="BF207" s="59">
        <f t="shared" si="25"/>
        <v>0</v>
      </c>
      <c r="BG207" s="59">
        <f t="shared" si="26"/>
        <v>0</v>
      </c>
      <c r="BH207" s="59">
        <f t="shared" si="27"/>
        <v>0</v>
      </c>
      <c r="BI207" s="59">
        <f t="shared" si="28"/>
        <v>0</v>
      </c>
      <c r="BJ207" s="38" t="s">
        <v>26</v>
      </c>
      <c r="BK207" s="59">
        <f t="shared" si="29"/>
        <v>0</v>
      </c>
      <c r="BL207" s="38" t="s">
        <v>104</v>
      </c>
      <c r="BM207" s="100" t="s">
        <v>896</v>
      </c>
    </row>
    <row r="208" spans="2:65" s="195" customFormat="1" ht="37.9" customHeight="1">
      <c r="B208" s="55"/>
      <c r="C208" s="133" t="s">
        <v>172</v>
      </c>
      <c r="D208" s="133" t="s">
        <v>126</v>
      </c>
      <c r="E208" s="132" t="s">
        <v>895</v>
      </c>
      <c r="F208" s="131" t="s">
        <v>894</v>
      </c>
      <c r="G208" s="130" t="s">
        <v>134</v>
      </c>
      <c r="H208" s="129">
        <v>1</v>
      </c>
      <c r="I208" s="236"/>
      <c r="J208" s="128">
        <f t="shared" si="20"/>
        <v>0</v>
      </c>
      <c r="K208" s="127"/>
      <c r="L208" s="126"/>
      <c r="M208" s="237" t="s">
        <v>40</v>
      </c>
      <c r="N208" s="125" t="s">
        <v>56</v>
      </c>
      <c r="P208" s="123">
        <f t="shared" si="21"/>
        <v>0</v>
      </c>
      <c r="Q208" s="123">
        <v>2E-3</v>
      </c>
      <c r="R208" s="123">
        <f t="shared" si="22"/>
        <v>2E-3</v>
      </c>
      <c r="S208" s="123">
        <v>0</v>
      </c>
      <c r="T208" s="122">
        <f t="shared" si="23"/>
        <v>0</v>
      </c>
      <c r="AR208" s="100" t="s">
        <v>101</v>
      </c>
      <c r="AT208" s="100" t="s">
        <v>126</v>
      </c>
      <c r="AU208" s="100" t="s">
        <v>26</v>
      </c>
      <c r="AY208" s="38" t="s">
        <v>85</v>
      </c>
      <c r="BE208" s="59">
        <f t="shared" si="24"/>
        <v>0</v>
      </c>
      <c r="BF208" s="59">
        <f t="shared" si="25"/>
        <v>0</v>
      </c>
      <c r="BG208" s="59">
        <f t="shared" si="26"/>
        <v>0</v>
      </c>
      <c r="BH208" s="59">
        <f t="shared" si="27"/>
        <v>0</v>
      </c>
      <c r="BI208" s="59">
        <f t="shared" si="28"/>
        <v>0</v>
      </c>
      <c r="BJ208" s="38" t="s">
        <v>26</v>
      </c>
      <c r="BK208" s="59">
        <f t="shared" si="29"/>
        <v>0</v>
      </c>
      <c r="BL208" s="38" t="s">
        <v>104</v>
      </c>
      <c r="BM208" s="100" t="s">
        <v>893</v>
      </c>
    </row>
    <row r="209" spans="2:65" s="195" customFormat="1" ht="24.2" customHeight="1">
      <c r="B209" s="55"/>
      <c r="C209" s="109" t="s">
        <v>173</v>
      </c>
      <c r="D209" s="109" t="s">
        <v>87</v>
      </c>
      <c r="E209" s="108" t="s">
        <v>892</v>
      </c>
      <c r="F209" s="107" t="s">
        <v>248</v>
      </c>
      <c r="G209" s="106" t="s">
        <v>12</v>
      </c>
      <c r="H209" s="105">
        <v>297</v>
      </c>
      <c r="I209" s="231"/>
      <c r="J209" s="104">
        <f t="shared" si="20"/>
        <v>0</v>
      </c>
      <c r="K209" s="81"/>
      <c r="L209" s="42"/>
      <c r="M209" s="232" t="s">
        <v>40</v>
      </c>
      <c r="N209" s="124" t="s">
        <v>56</v>
      </c>
      <c r="P209" s="123">
        <f t="shared" si="21"/>
        <v>0</v>
      </c>
      <c r="Q209" s="123">
        <v>1.8652E-4</v>
      </c>
      <c r="R209" s="123">
        <f t="shared" si="22"/>
        <v>5.5396439999999998E-2</v>
      </c>
      <c r="S209" s="123">
        <v>0</v>
      </c>
      <c r="T209" s="122">
        <f t="shared" si="23"/>
        <v>0</v>
      </c>
      <c r="AR209" s="100" t="s">
        <v>104</v>
      </c>
      <c r="AT209" s="100" t="s">
        <v>87</v>
      </c>
      <c r="AU209" s="100" t="s">
        <v>26</v>
      </c>
      <c r="AY209" s="38" t="s">
        <v>85</v>
      </c>
      <c r="BE209" s="59">
        <f t="shared" si="24"/>
        <v>0</v>
      </c>
      <c r="BF209" s="59">
        <f t="shared" si="25"/>
        <v>0</v>
      </c>
      <c r="BG209" s="59">
        <f t="shared" si="26"/>
        <v>0</v>
      </c>
      <c r="BH209" s="59">
        <f t="shared" si="27"/>
        <v>0</v>
      </c>
      <c r="BI209" s="59">
        <f t="shared" si="28"/>
        <v>0</v>
      </c>
      <c r="BJ209" s="38" t="s">
        <v>26</v>
      </c>
      <c r="BK209" s="59">
        <f t="shared" si="29"/>
        <v>0</v>
      </c>
      <c r="BL209" s="38" t="s">
        <v>104</v>
      </c>
      <c r="BM209" s="100" t="s">
        <v>891</v>
      </c>
    </row>
    <row r="210" spans="2:65" s="195" customFormat="1" ht="24.2" customHeight="1">
      <c r="B210" s="55"/>
      <c r="C210" s="109" t="s">
        <v>174</v>
      </c>
      <c r="D210" s="109" t="s">
        <v>87</v>
      </c>
      <c r="E210" s="108" t="s">
        <v>890</v>
      </c>
      <c r="F210" s="107" t="s">
        <v>247</v>
      </c>
      <c r="G210" s="106" t="s">
        <v>12</v>
      </c>
      <c r="H210" s="105">
        <v>266</v>
      </c>
      <c r="I210" s="231"/>
      <c r="J210" s="104">
        <f t="shared" si="20"/>
        <v>0</v>
      </c>
      <c r="K210" s="81"/>
      <c r="L210" s="42"/>
      <c r="M210" s="232" t="s">
        <v>40</v>
      </c>
      <c r="N210" s="124" t="s">
        <v>56</v>
      </c>
      <c r="P210" s="123">
        <f t="shared" si="21"/>
        <v>0</v>
      </c>
      <c r="Q210" s="123">
        <v>1.0000000000000001E-5</v>
      </c>
      <c r="R210" s="123">
        <f t="shared" si="22"/>
        <v>2.66E-3</v>
      </c>
      <c r="S210" s="123">
        <v>0</v>
      </c>
      <c r="T210" s="122">
        <f t="shared" si="23"/>
        <v>0</v>
      </c>
      <c r="AR210" s="100" t="s">
        <v>104</v>
      </c>
      <c r="AT210" s="100" t="s">
        <v>87</v>
      </c>
      <c r="AU210" s="100" t="s">
        <v>26</v>
      </c>
      <c r="AY210" s="38" t="s">
        <v>85</v>
      </c>
      <c r="BE210" s="59">
        <f t="shared" si="24"/>
        <v>0</v>
      </c>
      <c r="BF210" s="59">
        <f t="shared" si="25"/>
        <v>0</v>
      </c>
      <c r="BG210" s="59">
        <f t="shared" si="26"/>
        <v>0</v>
      </c>
      <c r="BH210" s="59">
        <f t="shared" si="27"/>
        <v>0</v>
      </c>
      <c r="BI210" s="59">
        <f t="shared" si="28"/>
        <v>0</v>
      </c>
      <c r="BJ210" s="38" t="s">
        <v>26</v>
      </c>
      <c r="BK210" s="59">
        <f t="shared" si="29"/>
        <v>0</v>
      </c>
      <c r="BL210" s="38" t="s">
        <v>104</v>
      </c>
      <c r="BM210" s="100" t="s">
        <v>889</v>
      </c>
    </row>
    <row r="211" spans="2:65" s="195" customFormat="1" ht="24.2" customHeight="1">
      <c r="B211" s="55"/>
      <c r="C211" s="109" t="s">
        <v>175</v>
      </c>
      <c r="D211" s="109" t="s">
        <v>87</v>
      </c>
      <c r="E211" s="108" t="s">
        <v>888</v>
      </c>
      <c r="F211" s="107" t="s">
        <v>887</v>
      </c>
      <c r="G211" s="106" t="s">
        <v>11</v>
      </c>
      <c r="H211" s="105">
        <v>0.42599999999999999</v>
      </c>
      <c r="I211" s="231"/>
      <c r="J211" s="104">
        <f t="shared" si="20"/>
        <v>0</v>
      </c>
      <c r="K211" s="81"/>
      <c r="L211" s="42"/>
      <c r="M211" s="232" t="s">
        <v>40</v>
      </c>
      <c r="N211" s="124" t="s">
        <v>56</v>
      </c>
      <c r="P211" s="123">
        <f t="shared" si="21"/>
        <v>0</v>
      </c>
      <c r="Q211" s="123">
        <v>0</v>
      </c>
      <c r="R211" s="123">
        <f t="shared" si="22"/>
        <v>0</v>
      </c>
      <c r="S211" s="123">
        <v>0</v>
      </c>
      <c r="T211" s="122">
        <f t="shared" si="23"/>
        <v>0</v>
      </c>
      <c r="AR211" s="100" t="s">
        <v>104</v>
      </c>
      <c r="AT211" s="100" t="s">
        <v>87</v>
      </c>
      <c r="AU211" s="100" t="s">
        <v>26</v>
      </c>
      <c r="AY211" s="38" t="s">
        <v>85</v>
      </c>
      <c r="BE211" s="59">
        <f t="shared" si="24"/>
        <v>0</v>
      </c>
      <c r="BF211" s="59">
        <f t="shared" si="25"/>
        <v>0</v>
      </c>
      <c r="BG211" s="59">
        <f t="shared" si="26"/>
        <v>0</v>
      </c>
      <c r="BH211" s="59">
        <f t="shared" si="27"/>
        <v>0</v>
      </c>
      <c r="BI211" s="59">
        <f t="shared" si="28"/>
        <v>0</v>
      </c>
      <c r="BJ211" s="38" t="s">
        <v>26</v>
      </c>
      <c r="BK211" s="59">
        <f t="shared" si="29"/>
        <v>0</v>
      </c>
      <c r="BL211" s="38" t="s">
        <v>104</v>
      </c>
      <c r="BM211" s="100" t="s">
        <v>886</v>
      </c>
    </row>
    <row r="212" spans="2:65" s="110" customFormat="1" ht="22.9" customHeight="1">
      <c r="B212" s="117"/>
      <c r="D212" s="112" t="s">
        <v>7</v>
      </c>
      <c r="E212" s="119" t="s">
        <v>246</v>
      </c>
      <c r="F212" s="119" t="s">
        <v>245</v>
      </c>
      <c r="I212" s="230"/>
      <c r="J212" s="118">
        <f>BK212</f>
        <v>0</v>
      </c>
      <c r="L212" s="117"/>
      <c r="M212" s="116"/>
      <c r="P212" s="115">
        <f>SUM(P213:P215)</f>
        <v>0</v>
      </c>
      <c r="R212" s="115">
        <f>SUM(R213:R215)</f>
        <v>9.2999999999999992E-3</v>
      </c>
      <c r="T212" s="114">
        <f>SUM(T213:T215)</f>
        <v>0</v>
      </c>
      <c r="AR212" s="112" t="s">
        <v>26</v>
      </c>
      <c r="AT212" s="113" t="s">
        <v>7</v>
      </c>
      <c r="AU212" s="113" t="s">
        <v>25</v>
      </c>
      <c r="AY212" s="112" t="s">
        <v>85</v>
      </c>
      <c r="BK212" s="111">
        <f>SUM(BK213:BK215)</f>
        <v>0</v>
      </c>
    </row>
    <row r="213" spans="2:65" s="195" customFormat="1" ht="24.2" customHeight="1">
      <c r="B213" s="55"/>
      <c r="C213" s="109" t="s">
        <v>176</v>
      </c>
      <c r="D213" s="109" t="s">
        <v>87</v>
      </c>
      <c r="E213" s="108" t="s">
        <v>885</v>
      </c>
      <c r="F213" s="107" t="s">
        <v>884</v>
      </c>
      <c r="G213" s="106" t="s">
        <v>134</v>
      </c>
      <c r="H213" s="105">
        <v>1</v>
      </c>
      <c r="I213" s="231"/>
      <c r="J213" s="104">
        <f>ROUND(I213*H213,2)</f>
        <v>0</v>
      </c>
      <c r="K213" s="81"/>
      <c r="L213" s="42"/>
      <c r="M213" s="232" t="s">
        <v>40</v>
      </c>
      <c r="N213" s="124" t="s">
        <v>56</v>
      </c>
      <c r="P213" s="123">
        <f>O213*H213</f>
        <v>0</v>
      </c>
      <c r="Q213" s="123">
        <v>0</v>
      </c>
      <c r="R213" s="123">
        <f>Q213*H213</f>
        <v>0</v>
      </c>
      <c r="S213" s="123">
        <v>0</v>
      </c>
      <c r="T213" s="122">
        <f>S213*H213</f>
        <v>0</v>
      </c>
      <c r="AR213" s="100" t="s">
        <v>104</v>
      </c>
      <c r="AT213" s="100" t="s">
        <v>87</v>
      </c>
      <c r="AU213" s="100" t="s">
        <v>26</v>
      </c>
      <c r="AY213" s="38" t="s">
        <v>85</v>
      </c>
      <c r="BE213" s="59">
        <f>IF(N213="základná",J213,0)</f>
        <v>0</v>
      </c>
      <c r="BF213" s="59">
        <f>IF(N213="znížená",J213,0)</f>
        <v>0</v>
      </c>
      <c r="BG213" s="59">
        <f>IF(N213="zákl. prenesená",J213,0)</f>
        <v>0</v>
      </c>
      <c r="BH213" s="59">
        <f>IF(N213="zníž. prenesená",J213,0)</f>
        <v>0</v>
      </c>
      <c r="BI213" s="59">
        <f>IF(N213="nulová",J213,0)</f>
        <v>0</v>
      </c>
      <c r="BJ213" s="38" t="s">
        <v>26</v>
      </c>
      <c r="BK213" s="59">
        <f>ROUND(I213*H213,2)</f>
        <v>0</v>
      </c>
      <c r="BL213" s="38" t="s">
        <v>104</v>
      </c>
      <c r="BM213" s="100" t="s">
        <v>883</v>
      </c>
    </row>
    <row r="214" spans="2:65" s="195" customFormat="1" ht="33" customHeight="1">
      <c r="B214" s="55"/>
      <c r="C214" s="133" t="s">
        <v>177</v>
      </c>
      <c r="D214" s="133" t="s">
        <v>126</v>
      </c>
      <c r="E214" s="132" t="s">
        <v>882</v>
      </c>
      <c r="F214" s="131" t="s">
        <v>881</v>
      </c>
      <c r="G214" s="130" t="s">
        <v>134</v>
      </c>
      <c r="H214" s="129">
        <v>1</v>
      </c>
      <c r="I214" s="236"/>
      <c r="J214" s="128">
        <f>ROUND(I214*H214,2)</f>
        <v>0</v>
      </c>
      <c r="K214" s="127"/>
      <c r="L214" s="126"/>
      <c r="M214" s="237" t="s">
        <v>40</v>
      </c>
      <c r="N214" s="125" t="s">
        <v>56</v>
      </c>
      <c r="P214" s="123">
        <f>O214*H214</f>
        <v>0</v>
      </c>
      <c r="Q214" s="123">
        <v>9.2999999999999992E-3</v>
      </c>
      <c r="R214" s="123">
        <f>Q214*H214</f>
        <v>9.2999999999999992E-3</v>
      </c>
      <c r="S214" s="123">
        <v>0</v>
      </c>
      <c r="T214" s="122">
        <f>S214*H214</f>
        <v>0</v>
      </c>
      <c r="AR214" s="100" t="s">
        <v>101</v>
      </c>
      <c r="AT214" s="100" t="s">
        <v>126</v>
      </c>
      <c r="AU214" s="100" t="s">
        <v>26</v>
      </c>
      <c r="AY214" s="38" t="s">
        <v>85</v>
      </c>
      <c r="BE214" s="59">
        <f>IF(N214="základná",J214,0)</f>
        <v>0</v>
      </c>
      <c r="BF214" s="59">
        <f>IF(N214="znížená",J214,0)</f>
        <v>0</v>
      </c>
      <c r="BG214" s="59">
        <f>IF(N214="zákl. prenesená",J214,0)</f>
        <v>0</v>
      </c>
      <c r="BH214" s="59">
        <f>IF(N214="zníž. prenesená",J214,0)</f>
        <v>0</v>
      </c>
      <c r="BI214" s="59">
        <f>IF(N214="nulová",J214,0)</f>
        <v>0</v>
      </c>
      <c r="BJ214" s="38" t="s">
        <v>26</v>
      </c>
      <c r="BK214" s="59">
        <f>ROUND(I214*H214,2)</f>
        <v>0</v>
      </c>
      <c r="BL214" s="38" t="s">
        <v>104</v>
      </c>
      <c r="BM214" s="100" t="s">
        <v>880</v>
      </c>
    </row>
    <row r="215" spans="2:65" s="195" customFormat="1" ht="24.2" customHeight="1">
      <c r="B215" s="55"/>
      <c r="C215" s="109" t="s">
        <v>178</v>
      </c>
      <c r="D215" s="109" t="s">
        <v>87</v>
      </c>
      <c r="E215" s="108" t="s">
        <v>879</v>
      </c>
      <c r="F215" s="107" t="s">
        <v>878</v>
      </c>
      <c r="G215" s="106" t="s">
        <v>11</v>
      </c>
      <c r="H215" s="105">
        <v>8.9999999999999993E-3</v>
      </c>
      <c r="I215" s="231"/>
      <c r="J215" s="104">
        <f>ROUND(I215*H215,2)</f>
        <v>0</v>
      </c>
      <c r="K215" s="81"/>
      <c r="L215" s="42"/>
      <c r="M215" s="232" t="s">
        <v>40</v>
      </c>
      <c r="N215" s="124" t="s">
        <v>56</v>
      </c>
      <c r="P215" s="123">
        <f>O215*H215</f>
        <v>0</v>
      </c>
      <c r="Q215" s="123">
        <v>0</v>
      </c>
      <c r="R215" s="123">
        <f>Q215*H215</f>
        <v>0</v>
      </c>
      <c r="S215" s="123">
        <v>0</v>
      </c>
      <c r="T215" s="122">
        <f>S215*H215</f>
        <v>0</v>
      </c>
      <c r="AR215" s="100" t="s">
        <v>104</v>
      </c>
      <c r="AT215" s="100" t="s">
        <v>87</v>
      </c>
      <c r="AU215" s="100" t="s">
        <v>26</v>
      </c>
      <c r="AY215" s="38" t="s">
        <v>85</v>
      </c>
      <c r="BE215" s="59">
        <f>IF(N215="základná",J215,0)</f>
        <v>0</v>
      </c>
      <c r="BF215" s="59">
        <f>IF(N215="znížená",J215,0)</f>
        <v>0</v>
      </c>
      <c r="BG215" s="59">
        <f>IF(N215="zákl. prenesená",J215,0)</f>
        <v>0</v>
      </c>
      <c r="BH215" s="59">
        <f>IF(N215="zníž. prenesená",J215,0)</f>
        <v>0</v>
      </c>
      <c r="BI215" s="59">
        <f>IF(N215="nulová",J215,0)</f>
        <v>0</v>
      </c>
      <c r="BJ215" s="38" t="s">
        <v>26</v>
      </c>
      <c r="BK215" s="59">
        <f>ROUND(I215*H215,2)</f>
        <v>0</v>
      </c>
      <c r="BL215" s="38" t="s">
        <v>104</v>
      </c>
      <c r="BM215" s="100" t="s">
        <v>877</v>
      </c>
    </row>
    <row r="216" spans="2:65" s="110" customFormat="1" ht="22.9" customHeight="1">
      <c r="B216" s="117"/>
      <c r="D216" s="112" t="s">
        <v>7</v>
      </c>
      <c r="E216" s="119" t="s">
        <v>244</v>
      </c>
      <c r="F216" s="119" t="s">
        <v>876</v>
      </c>
      <c r="I216" s="230"/>
      <c r="J216" s="118">
        <f>BK216</f>
        <v>0</v>
      </c>
      <c r="L216" s="117"/>
      <c r="M216" s="116"/>
      <c r="P216" s="115">
        <f>SUM(P217:P251)</f>
        <v>0</v>
      </c>
      <c r="R216" s="115">
        <f>SUM(R217:R251)</f>
        <v>0.40967919000000008</v>
      </c>
      <c r="T216" s="114">
        <f>SUM(T217:T251)</f>
        <v>0</v>
      </c>
      <c r="AR216" s="112" t="s">
        <v>26</v>
      </c>
      <c r="AT216" s="113" t="s">
        <v>7</v>
      </c>
      <c r="AU216" s="113" t="s">
        <v>25</v>
      </c>
      <c r="AY216" s="112" t="s">
        <v>85</v>
      </c>
      <c r="BK216" s="111">
        <f>SUM(BK217:BK251)</f>
        <v>0</v>
      </c>
    </row>
    <row r="217" spans="2:65" s="195" customFormat="1" ht="16.5" customHeight="1">
      <c r="B217" s="55"/>
      <c r="C217" s="109" t="s">
        <v>179</v>
      </c>
      <c r="D217" s="109" t="s">
        <v>87</v>
      </c>
      <c r="E217" s="108" t="s">
        <v>875</v>
      </c>
      <c r="F217" s="107" t="s">
        <v>874</v>
      </c>
      <c r="G217" s="106" t="s">
        <v>134</v>
      </c>
      <c r="H217" s="105">
        <v>5</v>
      </c>
      <c r="I217" s="231"/>
      <c r="J217" s="104">
        <f t="shared" ref="J217:J251" si="30">ROUND(I217*H217,2)</f>
        <v>0</v>
      </c>
      <c r="K217" s="81"/>
      <c r="L217" s="42"/>
      <c r="M217" s="232" t="s">
        <v>40</v>
      </c>
      <c r="N217" s="124" t="s">
        <v>56</v>
      </c>
      <c r="P217" s="123">
        <f t="shared" ref="P217:P251" si="31">O217*H217</f>
        <v>0</v>
      </c>
      <c r="Q217" s="123">
        <v>4.1999999999999996E-6</v>
      </c>
      <c r="R217" s="123">
        <f t="shared" ref="R217:R251" si="32">Q217*H217</f>
        <v>2.0999999999999999E-5</v>
      </c>
      <c r="S217" s="123">
        <v>0</v>
      </c>
      <c r="T217" s="122">
        <f t="shared" ref="T217:T251" si="33">S217*H217</f>
        <v>0</v>
      </c>
      <c r="AR217" s="100" t="s">
        <v>104</v>
      </c>
      <c r="AT217" s="100" t="s">
        <v>87</v>
      </c>
      <c r="AU217" s="100" t="s">
        <v>26</v>
      </c>
      <c r="AY217" s="38" t="s">
        <v>85</v>
      </c>
      <c r="BE217" s="59">
        <f t="shared" ref="BE217:BE251" si="34">IF(N217="základná",J217,0)</f>
        <v>0</v>
      </c>
      <c r="BF217" s="59">
        <f t="shared" ref="BF217:BF251" si="35">IF(N217="znížená",J217,0)</f>
        <v>0</v>
      </c>
      <c r="BG217" s="59">
        <f t="shared" ref="BG217:BG251" si="36">IF(N217="zákl. prenesená",J217,0)</f>
        <v>0</v>
      </c>
      <c r="BH217" s="59">
        <f t="shared" ref="BH217:BH251" si="37">IF(N217="zníž. prenesená",J217,0)</f>
        <v>0</v>
      </c>
      <c r="BI217" s="59">
        <f t="shared" ref="BI217:BI251" si="38">IF(N217="nulová",J217,0)</f>
        <v>0</v>
      </c>
      <c r="BJ217" s="38" t="s">
        <v>26</v>
      </c>
      <c r="BK217" s="59">
        <f t="shared" ref="BK217:BK251" si="39">ROUND(I217*H217,2)</f>
        <v>0</v>
      </c>
      <c r="BL217" s="38" t="s">
        <v>104</v>
      </c>
      <c r="BM217" s="100" t="s">
        <v>873</v>
      </c>
    </row>
    <row r="218" spans="2:65" s="195" customFormat="1" ht="16.5" customHeight="1">
      <c r="B218" s="55"/>
      <c r="C218" s="133" t="s">
        <v>180</v>
      </c>
      <c r="D218" s="133" t="s">
        <v>126</v>
      </c>
      <c r="E218" s="132" t="s">
        <v>872</v>
      </c>
      <c r="F218" s="131" t="s">
        <v>871</v>
      </c>
      <c r="G218" s="130" t="s">
        <v>134</v>
      </c>
      <c r="H218" s="129">
        <v>5</v>
      </c>
      <c r="I218" s="236"/>
      <c r="J218" s="128">
        <f t="shared" si="30"/>
        <v>0</v>
      </c>
      <c r="K218" s="127"/>
      <c r="L218" s="126"/>
      <c r="M218" s="237" t="s">
        <v>40</v>
      </c>
      <c r="N218" s="125" t="s">
        <v>56</v>
      </c>
      <c r="P218" s="123">
        <f t="shared" si="31"/>
        <v>0</v>
      </c>
      <c r="Q218" s="123">
        <v>1.4999999999999999E-2</v>
      </c>
      <c r="R218" s="123">
        <f t="shared" si="32"/>
        <v>7.4999999999999997E-2</v>
      </c>
      <c r="S218" s="123">
        <v>0</v>
      </c>
      <c r="T218" s="122">
        <f t="shared" si="33"/>
        <v>0</v>
      </c>
      <c r="AR218" s="100" t="s">
        <v>101</v>
      </c>
      <c r="AT218" s="100" t="s">
        <v>126</v>
      </c>
      <c r="AU218" s="100" t="s">
        <v>26</v>
      </c>
      <c r="AY218" s="38" t="s">
        <v>85</v>
      </c>
      <c r="BE218" s="59">
        <f t="shared" si="34"/>
        <v>0</v>
      </c>
      <c r="BF218" s="59">
        <f t="shared" si="35"/>
        <v>0</v>
      </c>
      <c r="BG218" s="59">
        <f t="shared" si="36"/>
        <v>0</v>
      </c>
      <c r="BH218" s="59">
        <f t="shared" si="37"/>
        <v>0</v>
      </c>
      <c r="BI218" s="59">
        <f t="shared" si="38"/>
        <v>0</v>
      </c>
      <c r="BJ218" s="38" t="s">
        <v>26</v>
      </c>
      <c r="BK218" s="59">
        <f t="shared" si="39"/>
        <v>0</v>
      </c>
      <c r="BL218" s="38" t="s">
        <v>104</v>
      </c>
      <c r="BM218" s="100" t="s">
        <v>870</v>
      </c>
    </row>
    <row r="219" spans="2:65" s="195" customFormat="1" ht="24.2" customHeight="1">
      <c r="B219" s="55"/>
      <c r="C219" s="109" t="s">
        <v>181</v>
      </c>
      <c r="D219" s="109" t="s">
        <v>87</v>
      </c>
      <c r="E219" s="108" t="s">
        <v>869</v>
      </c>
      <c r="F219" s="107" t="s">
        <v>868</v>
      </c>
      <c r="G219" s="106" t="s">
        <v>134</v>
      </c>
      <c r="H219" s="105">
        <v>5</v>
      </c>
      <c r="I219" s="231"/>
      <c r="J219" s="104">
        <f t="shared" si="30"/>
        <v>0</v>
      </c>
      <c r="K219" s="81"/>
      <c r="L219" s="42"/>
      <c r="M219" s="232" t="s">
        <v>40</v>
      </c>
      <c r="N219" s="124" t="s">
        <v>56</v>
      </c>
      <c r="P219" s="123">
        <f t="shared" si="31"/>
        <v>0</v>
      </c>
      <c r="Q219" s="123">
        <v>0</v>
      </c>
      <c r="R219" s="123">
        <f t="shared" si="32"/>
        <v>0</v>
      </c>
      <c r="S219" s="123">
        <v>0</v>
      </c>
      <c r="T219" s="122">
        <f t="shared" si="33"/>
        <v>0</v>
      </c>
      <c r="AR219" s="100" t="s">
        <v>104</v>
      </c>
      <c r="AT219" s="100" t="s">
        <v>87</v>
      </c>
      <c r="AU219" s="100" t="s">
        <v>26</v>
      </c>
      <c r="AY219" s="38" t="s">
        <v>85</v>
      </c>
      <c r="BE219" s="59">
        <f t="shared" si="34"/>
        <v>0</v>
      </c>
      <c r="BF219" s="59">
        <f t="shared" si="35"/>
        <v>0</v>
      </c>
      <c r="BG219" s="59">
        <f t="shared" si="36"/>
        <v>0</v>
      </c>
      <c r="BH219" s="59">
        <f t="shared" si="37"/>
        <v>0</v>
      </c>
      <c r="BI219" s="59">
        <f t="shared" si="38"/>
        <v>0</v>
      </c>
      <c r="BJ219" s="38" t="s">
        <v>26</v>
      </c>
      <c r="BK219" s="59">
        <f t="shared" si="39"/>
        <v>0</v>
      </c>
      <c r="BL219" s="38" t="s">
        <v>104</v>
      </c>
      <c r="BM219" s="100" t="s">
        <v>867</v>
      </c>
    </row>
    <row r="220" spans="2:65" s="195" customFormat="1" ht="37.9" customHeight="1">
      <c r="B220" s="55"/>
      <c r="C220" s="133" t="s">
        <v>182</v>
      </c>
      <c r="D220" s="133" t="s">
        <v>126</v>
      </c>
      <c r="E220" s="132" t="s">
        <v>866</v>
      </c>
      <c r="F220" s="131" t="s">
        <v>865</v>
      </c>
      <c r="G220" s="130" t="s">
        <v>134</v>
      </c>
      <c r="H220" s="129">
        <v>5</v>
      </c>
      <c r="I220" s="236"/>
      <c r="J220" s="128">
        <f t="shared" si="30"/>
        <v>0</v>
      </c>
      <c r="K220" s="127"/>
      <c r="L220" s="126"/>
      <c r="M220" s="237" t="s">
        <v>40</v>
      </c>
      <c r="N220" s="125" t="s">
        <v>56</v>
      </c>
      <c r="P220" s="123">
        <f t="shared" si="31"/>
        <v>0</v>
      </c>
      <c r="Q220" s="123">
        <v>1.6049999999999998E-2</v>
      </c>
      <c r="R220" s="123">
        <f t="shared" si="32"/>
        <v>8.0249999999999988E-2</v>
      </c>
      <c r="S220" s="123">
        <v>0</v>
      </c>
      <c r="T220" s="122">
        <f t="shared" si="33"/>
        <v>0</v>
      </c>
      <c r="AR220" s="100" t="s">
        <v>101</v>
      </c>
      <c r="AT220" s="100" t="s">
        <v>126</v>
      </c>
      <c r="AU220" s="100" t="s">
        <v>26</v>
      </c>
      <c r="AY220" s="38" t="s">
        <v>85</v>
      </c>
      <c r="BE220" s="59">
        <f t="shared" si="34"/>
        <v>0</v>
      </c>
      <c r="BF220" s="59">
        <f t="shared" si="35"/>
        <v>0</v>
      </c>
      <c r="BG220" s="59">
        <f t="shared" si="36"/>
        <v>0</v>
      </c>
      <c r="BH220" s="59">
        <f t="shared" si="37"/>
        <v>0</v>
      </c>
      <c r="BI220" s="59">
        <f t="shared" si="38"/>
        <v>0</v>
      </c>
      <c r="BJ220" s="38" t="s">
        <v>26</v>
      </c>
      <c r="BK220" s="59">
        <f t="shared" si="39"/>
        <v>0</v>
      </c>
      <c r="BL220" s="38" t="s">
        <v>104</v>
      </c>
      <c r="BM220" s="100" t="s">
        <v>864</v>
      </c>
    </row>
    <row r="221" spans="2:65" s="195" customFormat="1" ht="16.5" customHeight="1">
      <c r="B221" s="55"/>
      <c r="C221" s="109" t="s">
        <v>183</v>
      </c>
      <c r="D221" s="109" t="s">
        <v>87</v>
      </c>
      <c r="E221" s="108" t="s">
        <v>863</v>
      </c>
      <c r="F221" s="107" t="s">
        <v>862</v>
      </c>
      <c r="G221" s="106" t="s">
        <v>134</v>
      </c>
      <c r="H221" s="105">
        <v>5</v>
      </c>
      <c r="I221" s="231"/>
      <c r="J221" s="104">
        <f t="shared" si="30"/>
        <v>0</v>
      </c>
      <c r="K221" s="81"/>
      <c r="L221" s="42"/>
      <c r="M221" s="232" t="s">
        <v>40</v>
      </c>
      <c r="N221" s="124" t="s">
        <v>56</v>
      </c>
      <c r="P221" s="123">
        <f t="shared" si="31"/>
        <v>0</v>
      </c>
      <c r="Q221" s="123">
        <v>0</v>
      </c>
      <c r="R221" s="123">
        <f t="shared" si="32"/>
        <v>0</v>
      </c>
      <c r="S221" s="123">
        <v>0</v>
      </c>
      <c r="T221" s="122">
        <f t="shared" si="33"/>
        <v>0</v>
      </c>
      <c r="AR221" s="100" t="s">
        <v>104</v>
      </c>
      <c r="AT221" s="100" t="s">
        <v>87</v>
      </c>
      <c r="AU221" s="100" t="s">
        <v>26</v>
      </c>
      <c r="AY221" s="38" t="s">
        <v>85</v>
      </c>
      <c r="BE221" s="59">
        <f t="shared" si="34"/>
        <v>0</v>
      </c>
      <c r="BF221" s="59">
        <f t="shared" si="35"/>
        <v>0</v>
      </c>
      <c r="BG221" s="59">
        <f t="shared" si="36"/>
        <v>0</v>
      </c>
      <c r="BH221" s="59">
        <f t="shared" si="37"/>
        <v>0</v>
      </c>
      <c r="BI221" s="59">
        <f t="shared" si="38"/>
        <v>0</v>
      </c>
      <c r="BJ221" s="38" t="s">
        <v>26</v>
      </c>
      <c r="BK221" s="59">
        <f t="shared" si="39"/>
        <v>0</v>
      </c>
      <c r="BL221" s="38" t="s">
        <v>104</v>
      </c>
      <c r="BM221" s="100" t="s">
        <v>861</v>
      </c>
    </row>
    <row r="222" spans="2:65" s="195" customFormat="1" ht="24.2" customHeight="1">
      <c r="B222" s="55"/>
      <c r="C222" s="133" t="s">
        <v>184</v>
      </c>
      <c r="D222" s="133" t="s">
        <v>126</v>
      </c>
      <c r="E222" s="132" t="s">
        <v>860</v>
      </c>
      <c r="F222" s="131" t="s">
        <v>859</v>
      </c>
      <c r="G222" s="130" t="s">
        <v>134</v>
      </c>
      <c r="H222" s="129">
        <v>5</v>
      </c>
      <c r="I222" s="236"/>
      <c r="J222" s="128">
        <f t="shared" si="30"/>
        <v>0</v>
      </c>
      <c r="K222" s="127"/>
      <c r="L222" s="126"/>
      <c r="M222" s="237" t="s">
        <v>40</v>
      </c>
      <c r="N222" s="125" t="s">
        <v>56</v>
      </c>
      <c r="P222" s="123">
        <f t="shared" si="31"/>
        <v>0</v>
      </c>
      <c r="Q222" s="123">
        <v>1.35E-2</v>
      </c>
      <c r="R222" s="123">
        <f t="shared" si="32"/>
        <v>6.7500000000000004E-2</v>
      </c>
      <c r="S222" s="123">
        <v>0</v>
      </c>
      <c r="T222" s="122">
        <f t="shared" si="33"/>
        <v>0</v>
      </c>
      <c r="AR222" s="100" t="s">
        <v>101</v>
      </c>
      <c r="AT222" s="100" t="s">
        <v>126</v>
      </c>
      <c r="AU222" s="100" t="s">
        <v>26</v>
      </c>
      <c r="AY222" s="38" t="s">
        <v>85</v>
      </c>
      <c r="BE222" s="59">
        <f t="shared" si="34"/>
        <v>0</v>
      </c>
      <c r="BF222" s="59">
        <f t="shared" si="35"/>
        <v>0</v>
      </c>
      <c r="BG222" s="59">
        <f t="shared" si="36"/>
        <v>0</v>
      </c>
      <c r="BH222" s="59">
        <f t="shared" si="37"/>
        <v>0</v>
      </c>
      <c r="BI222" s="59">
        <f t="shared" si="38"/>
        <v>0</v>
      </c>
      <c r="BJ222" s="38" t="s">
        <v>26</v>
      </c>
      <c r="BK222" s="59">
        <f t="shared" si="39"/>
        <v>0</v>
      </c>
      <c r="BL222" s="38" t="s">
        <v>104</v>
      </c>
      <c r="BM222" s="100" t="s">
        <v>858</v>
      </c>
    </row>
    <row r="223" spans="2:65" s="195" customFormat="1" ht="24.2" customHeight="1">
      <c r="B223" s="55"/>
      <c r="C223" s="109" t="s">
        <v>185</v>
      </c>
      <c r="D223" s="109" t="s">
        <v>87</v>
      </c>
      <c r="E223" s="108" t="s">
        <v>857</v>
      </c>
      <c r="F223" s="107" t="s">
        <v>856</v>
      </c>
      <c r="G223" s="106" t="s">
        <v>134</v>
      </c>
      <c r="H223" s="105">
        <v>2</v>
      </c>
      <c r="I223" s="231"/>
      <c r="J223" s="104">
        <f t="shared" si="30"/>
        <v>0</v>
      </c>
      <c r="K223" s="81"/>
      <c r="L223" s="42"/>
      <c r="M223" s="232" t="s">
        <v>40</v>
      </c>
      <c r="N223" s="124" t="s">
        <v>56</v>
      </c>
      <c r="P223" s="123">
        <f t="shared" si="31"/>
        <v>0</v>
      </c>
      <c r="Q223" s="123">
        <v>0</v>
      </c>
      <c r="R223" s="123">
        <f t="shared" si="32"/>
        <v>0</v>
      </c>
      <c r="S223" s="123">
        <v>0</v>
      </c>
      <c r="T223" s="122">
        <f t="shared" si="33"/>
        <v>0</v>
      </c>
      <c r="AR223" s="100" t="s">
        <v>104</v>
      </c>
      <c r="AT223" s="100" t="s">
        <v>87</v>
      </c>
      <c r="AU223" s="100" t="s">
        <v>26</v>
      </c>
      <c r="AY223" s="38" t="s">
        <v>85</v>
      </c>
      <c r="BE223" s="59">
        <f t="shared" si="34"/>
        <v>0</v>
      </c>
      <c r="BF223" s="59">
        <f t="shared" si="35"/>
        <v>0</v>
      </c>
      <c r="BG223" s="59">
        <f t="shared" si="36"/>
        <v>0</v>
      </c>
      <c r="BH223" s="59">
        <f t="shared" si="37"/>
        <v>0</v>
      </c>
      <c r="BI223" s="59">
        <f t="shared" si="38"/>
        <v>0</v>
      </c>
      <c r="BJ223" s="38" t="s">
        <v>26</v>
      </c>
      <c r="BK223" s="59">
        <f t="shared" si="39"/>
        <v>0</v>
      </c>
      <c r="BL223" s="38" t="s">
        <v>104</v>
      </c>
      <c r="BM223" s="100" t="s">
        <v>855</v>
      </c>
    </row>
    <row r="224" spans="2:65" s="195" customFormat="1" ht="16.5" customHeight="1">
      <c r="B224" s="55"/>
      <c r="C224" s="133" t="s">
        <v>186</v>
      </c>
      <c r="D224" s="133" t="s">
        <v>126</v>
      </c>
      <c r="E224" s="132" t="s">
        <v>854</v>
      </c>
      <c r="F224" s="131" t="s">
        <v>853</v>
      </c>
      <c r="G224" s="130" t="s">
        <v>134</v>
      </c>
      <c r="H224" s="129">
        <v>2</v>
      </c>
      <c r="I224" s="236"/>
      <c r="J224" s="128">
        <f t="shared" si="30"/>
        <v>0</v>
      </c>
      <c r="K224" s="127"/>
      <c r="L224" s="126"/>
      <c r="M224" s="237" t="s">
        <v>40</v>
      </c>
      <c r="N224" s="125" t="s">
        <v>56</v>
      </c>
      <c r="P224" s="123">
        <f t="shared" si="31"/>
        <v>0</v>
      </c>
      <c r="Q224" s="123">
        <v>0.02</v>
      </c>
      <c r="R224" s="123">
        <f t="shared" si="32"/>
        <v>0.04</v>
      </c>
      <c r="S224" s="123">
        <v>0</v>
      </c>
      <c r="T224" s="122">
        <f t="shared" si="33"/>
        <v>0</v>
      </c>
      <c r="AR224" s="100" t="s">
        <v>101</v>
      </c>
      <c r="AT224" s="100" t="s">
        <v>126</v>
      </c>
      <c r="AU224" s="100" t="s">
        <v>26</v>
      </c>
      <c r="AY224" s="38" t="s">
        <v>85</v>
      </c>
      <c r="BE224" s="59">
        <f t="shared" si="34"/>
        <v>0</v>
      </c>
      <c r="BF224" s="59">
        <f t="shared" si="35"/>
        <v>0</v>
      </c>
      <c r="BG224" s="59">
        <f t="shared" si="36"/>
        <v>0</v>
      </c>
      <c r="BH224" s="59">
        <f t="shared" si="37"/>
        <v>0</v>
      </c>
      <c r="BI224" s="59">
        <f t="shared" si="38"/>
        <v>0</v>
      </c>
      <c r="BJ224" s="38" t="s">
        <v>26</v>
      </c>
      <c r="BK224" s="59">
        <f t="shared" si="39"/>
        <v>0</v>
      </c>
      <c r="BL224" s="38" t="s">
        <v>104</v>
      </c>
      <c r="BM224" s="100" t="s">
        <v>852</v>
      </c>
    </row>
    <row r="225" spans="2:65" s="195" customFormat="1" ht="24.2" customHeight="1">
      <c r="B225" s="55"/>
      <c r="C225" s="109" t="s">
        <v>187</v>
      </c>
      <c r="D225" s="109" t="s">
        <v>87</v>
      </c>
      <c r="E225" s="108" t="s">
        <v>851</v>
      </c>
      <c r="F225" s="107" t="s">
        <v>850</v>
      </c>
      <c r="G225" s="106" t="s">
        <v>134</v>
      </c>
      <c r="H225" s="105">
        <v>6</v>
      </c>
      <c r="I225" s="231"/>
      <c r="J225" s="104">
        <f t="shared" si="30"/>
        <v>0</v>
      </c>
      <c r="K225" s="81"/>
      <c r="L225" s="42"/>
      <c r="M225" s="232" t="s">
        <v>40</v>
      </c>
      <c r="N225" s="124" t="s">
        <v>56</v>
      </c>
      <c r="P225" s="123">
        <f t="shared" si="31"/>
        <v>0</v>
      </c>
      <c r="Q225" s="123">
        <v>2.3019999999999998E-3</v>
      </c>
      <c r="R225" s="123">
        <f t="shared" si="32"/>
        <v>1.3811999999999998E-2</v>
      </c>
      <c r="S225" s="123">
        <v>0</v>
      </c>
      <c r="T225" s="122">
        <f t="shared" si="33"/>
        <v>0</v>
      </c>
      <c r="AR225" s="100" t="s">
        <v>104</v>
      </c>
      <c r="AT225" s="100" t="s">
        <v>87</v>
      </c>
      <c r="AU225" s="100" t="s">
        <v>26</v>
      </c>
      <c r="AY225" s="38" t="s">
        <v>85</v>
      </c>
      <c r="BE225" s="59">
        <f t="shared" si="34"/>
        <v>0</v>
      </c>
      <c r="BF225" s="59">
        <f t="shared" si="35"/>
        <v>0</v>
      </c>
      <c r="BG225" s="59">
        <f t="shared" si="36"/>
        <v>0</v>
      </c>
      <c r="BH225" s="59">
        <f t="shared" si="37"/>
        <v>0</v>
      </c>
      <c r="BI225" s="59">
        <f t="shared" si="38"/>
        <v>0</v>
      </c>
      <c r="BJ225" s="38" t="s">
        <v>26</v>
      </c>
      <c r="BK225" s="59">
        <f t="shared" si="39"/>
        <v>0</v>
      </c>
      <c r="BL225" s="38" t="s">
        <v>104</v>
      </c>
      <c r="BM225" s="100" t="s">
        <v>849</v>
      </c>
    </row>
    <row r="226" spans="2:65" s="195" customFormat="1" ht="16.5" customHeight="1">
      <c r="B226" s="55"/>
      <c r="C226" s="133" t="s">
        <v>188</v>
      </c>
      <c r="D226" s="133" t="s">
        <v>126</v>
      </c>
      <c r="E226" s="132" t="s">
        <v>848</v>
      </c>
      <c r="F226" s="131" t="s">
        <v>847</v>
      </c>
      <c r="G226" s="130" t="s">
        <v>134</v>
      </c>
      <c r="H226" s="129">
        <v>6</v>
      </c>
      <c r="I226" s="236"/>
      <c r="J226" s="128">
        <f t="shared" si="30"/>
        <v>0</v>
      </c>
      <c r="K226" s="127"/>
      <c r="L226" s="126"/>
      <c r="M226" s="237" t="s">
        <v>40</v>
      </c>
      <c r="N226" s="125" t="s">
        <v>56</v>
      </c>
      <c r="P226" s="123">
        <f t="shared" si="31"/>
        <v>0</v>
      </c>
      <c r="Q226" s="123">
        <v>1.41E-2</v>
      </c>
      <c r="R226" s="123">
        <f t="shared" si="32"/>
        <v>8.4599999999999995E-2</v>
      </c>
      <c r="S226" s="123">
        <v>0</v>
      </c>
      <c r="T226" s="122">
        <f t="shared" si="33"/>
        <v>0</v>
      </c>
      <c r="AR226" s="100" t="s">
        <v>101</v>
      </c>
      <c r="AT226" s="100" t="s">
        <v>126</v>
      </c>
      <c r="AU226" s="100" t="s">
        <v>26</v>
      </c>
      <c r="AY226" s="38" t="s">
        <v>85</v>
      </c>
      <c r="BE226" s="59">
        <f t="shared" si="34"/>
        <v>0</v>
      </c>
      <c r="BF226" s="59">
        <f t="shared" si="35"/>
        <v>0</v>
      </c>
      <c r="BG226" s="59">
        <f t="shared" si="36"/>
        <v>0</v>
      </c>
      <c r="BH226" s="59">
        <f t="shared" si="37"/>
        <v>0</v>
      </c>
      <c r="BI226" s="59">
        <f t="shared" si="38"/>
        <v>0</v>
      </c>
      <c r="BJ226" s="38" t="s">
        <v>26</v>
      </c>
      <c r="BK226" s="59">
        <f t="shared" si="39"/>
        <v>0</v>
      </c>
      <c r="BL226" s="38" t="s">
        <v>104</v>
      </c>
      <c r="BM226" s="100" t="s">
        <v>846</v>
      </c>
    </row>
    <row r="227" spans="2:65" s="195" customFormat="1" ht="16.5" customHeight="1">
      <c r="B227" s="55"/>
      <c r="C227" s="109" t="s">
        <v>189</v>
      </c>
      <c r="D227" s="109" t="s">
        <v>87</v>
      </c>
      <c r="E227" s="108" t="s">
        <v>845</v>
      </c>
      <c r="F227" s="107" t="s">
        <v>844</v>
      </c>
      <c r="G227" s="106" t="s">
        <v>134</v>
      </c>
      <c r="H227" s="105">
        <v>5</v>
      </c>
      <c r="I227" s="231"/>
      <c r="J227" s="104">
        <f t="shared" si="30"/>
        <v>0</v>
      </c>
      <c r="K227" s="81"/>
      <c r="L227" s="42"/>
      <c r="M227" s="232" t="s">
        <v>40</v>
      </c>
      <c r="N227" s="124" t="s">
        <v>56</v>
      </c>
      <c r="P227" s="123">
        <f t="shared" si="31"/>
        <v>0</v>
      </c>
      <c r="Q227" s="123">
        <v>0</v>
      </c>
      <c r="R227" s="123">
        <f t="shared" si="32"/>
        <v>0</v>
      </c>
      <c r="S227" s="123">
        <v>0</v>
      </c>
      <c r="T227" s="122">
        <f t="shared" si="33"/>
        <v>0</v>
      </c>
      <c r="AR227" s="100" t="s">
        <v>104</v>
      </c>
      <c r="AT227" s="100" t="s">
        <v>87</v>
      </c>
      <c r="AU227" s="100" t="s">
        <v>26</v>
      </c>
      <c r="AY227" s="38" t="s">
        <v>85</v>
      </c>
      <c r="BE227" s="59">
        <f t="shared" si="34"/>
        <v>0</v>
      </c>
      <c r="BF227" s="59">
        <f t="shared" si="35"/>
        <v>0</v>
      </c>
      <c r="BG227" s="59">
        <f t="shared" si="36"/>
        <v>0</v>
      </c>
      <c r="BH227" s="59">
        <f t="shared" si="37"/>
        <v>0</v>
      </c>
      <c r="BI227" s="59">
        <f t="shared" si="38"/>
        <v>0</v>
      </c>
      <c r="BJ227" s="38" t="s">
        <v>26</v>
      </c>
      <c r="BK227" s="59">
        <f t="shared" si="39"/>
        <v>0</v>
      </c>
      <c r="BL227" s="38" t="s">
        <v>104</v>
      </c>
      <c r="BM227" s="100" t="s">
        <v>843</v>
      </c>
    </row>
    <row r="228" spans="2:65" s="195" customFormat="1" ht="16.5" customHeight="1">
      <c r="B228" s="55"/>
      <c r="C228" s="133" t="s">
        <v>190</v>
      </c>
      <c r="D228" s="133" t="s">
        <v>126</v>
      </c>
      <c r="E228" s="132" t="s">
        <v>842</v>
      </c>
      <c r="F228" s="131" t="s">
        <v>841</v>
      </c>
      <c r="G228" s="130" t="s">
        <v>134</v>
      </c>
      <c r="H228" s="129">
        <v>5</v>
      </c>
      <c r="I228" s="236"/>
      <c r="J228" s="128">
        <f t="shared" si="30"/>
        <v>0</v>
      </c>
      <c r="K228" s="127"/>
      <c r="L228" s="126"/>
      <c r="M228" s="237" t="s">
        <v>40</v>
      </c>
      <c r="N228" s="125" t="s">
        <v>56</v>
      </c>
      <c r="P228" s="123">
        <f t="shared" si="31"/>
        <v>0</v>
      </c>
      <c r="Q228" s="123">
        <v>2E-3</v>
      </c>
      <c r="R228" s="123">
        <f t="shared" si="32"/>
        <v>0.01</v>
      </c>
      <c r="S228" s="123">
        <v>0</v>
      </c>
      <c r="T228" s="122">
        <f t="shared" si="33"/>
        <v>0</v>
      </c>
      <c r="AR228" s="100" t="s">
        <v>101</v>
      </c>
      <c r="AT228" s="100" t="s">
        <v>126</v>
      </c>
      <c r="AU228" s="100" t="s">
        <v>26</v>
      </c>
      <c r="AY228" s="38" t="s">
        <v>85</v>
      </c>
      <c r="BE228" s="59">
        <f t="shared" si="34"/>
        <v>0</v>
      </c>
      <c r="BF228" s="59">
        <f t="shared" si="35"/>
        <v>0</v>
      </c>
      <c r="BG228" s="59">
        <f t="shared" si="36"/>
        <v>0</v>
      </c>
      <c r="BH228" s="59">
        <f t="shared" si="37"/>
        <v>0</v>
      </c>
      <c r="BI228" s="59">
        <f t="shared" si="38"/>
        <v>0</v>
      </c>
      <c r="BJ228" s="38" t="s">
        <v>26</v>
      </c>
      <c r="BK228" s="59">
        <f t="shared" si="39"/>
        <v>0</v>
      </c>
      <c r="BL228" s="38" t="s">
        <v>104</v>
      </c>
      <c r="BM228" s="100" t="s">
        <v>840</v>
      </c>
    </row>
    <row r="229" spans="2:65" s="195" customFormat="1" ht="21.75" customHeight="1">
      <c r="B229" s="55"/>
      <c r="C229" s="109" t="s">
        <v>191</v>
      </c>
      <c r="D229" s="109" t="s">
        <v>87</v>
      </c>
      <c r="E229" s="108" t="s">
        <v>839</v>
      </c>
      <c r="F229" s="107" t="s">
        <v>243</v>
      </c>
      <c r="G229" s="106" t="s">
        <v>134</v>
      </c>
      <c r="H229" s="105">
        <v>1</v>
      </c>
      <c r="I229" s="231"/>
      <c r="J229" s="104">
        <f t="shared" si="30"/>
        <v>0</v>
      </c>
      <c r="K229" s="81"/>
      <c r="L229" s="42"/>
      <c r="M229" s="232" t="s">
        <v>40</v>
      </c>
      <c r="N229" s="124" t="s">
        <v>56</v>
      </c>
      <c r="P229" s="123">
        <f t="shared" si="31"/>
        <v>0</v>
      </c>
      <c r="Q229" s="123">
        <v>8.0000000000000007E-5</v>
      </c>
      <c r="R229" s="123">
        <f t="shared" si="32"/>
        <v>8.0000000000000007E-5</v>
      </c>
      <c r="S229" s="123">
        <v>0</v>
      </c>
      <c r="T229" s="122">
        <f t="shared" si="33"/>
        <v>0</v>
      </c>
      <c r="AR229" s="100" t="s">
        <v>104</v>
      </c>
      <c r="AT229" s="100" t="s">
        <v>87</v>
      </c>
      <c r="AU229" s="100" t="s">
        <v>26</v>
      </c>
      <c r="AY229" s="38" t="s">
        <v>85</v>
      </c>
      <c r="BE229" s="59">
        <f t="shared" si="34"/>
        <v>0</v>
      </c>
      <c r="BF229" s="59">
        <f t="shared" si="35"/>
        <v>0</v>
      </c>
      <c r="BG229" s="59">
        <f t="shared" si="36"/>
        <v>0</v>
      </c>
      <c r="BH229" s="59">
        <f t="shared" si="37"/>
        <v>0</v>
      </c>
      <c r="BI229" s="59">
        <f t="shared" si="38"/>
        <v>0</v>
      </c>
      <c r="BJ229" s="38" t="s">
        <v>26</v>
      </c>
      <c r="BK229" s="59">
        <f t="shared" si="39"/>
        <v>0</v>
      </c>
      <c r="BL229" s="38" t="s">
        <v>104</v>
      </c>
      <c r="BM229" s="100" t="s">
        <v>838</v>
      </c>
    </row>
    <row r="230" spans="2:65" s="195" customFormat="1" ht="24.2" customHeight="1">
      <c r="B230" s="55"/>
      <c r="C230" s="133" t="s">
        <v>192</v>
      </c>
      <c r="D230" s="133" t="s">
        <v>126</v>
      </c>
      <c r="E230" s="132" t="s">
        <v>837</v>
      </c>
      <c r="F230" s="131" t="s">
        <v>836</v>
      </c>
      <c r="G230" s="130" t="s">
        <v>134</v>
      </c>
      <c r="H230" s="129">
        <v>1</v>
      </c>
      <c r="I230" s="236"/>
      <c r="J230" s="128">
        <f t="shared" si="30"/>
        <v>0</v>
      </c>
      <c r="K230" s="127"/>
      <c r="L230" s="126"/>
      <c r="M230" s="237" t="s">
        <v>40</v>
      </c>
      <c r="N230" s="125" t="s">
        <v>56</v>
      </c>
      <c r="P230" s="123">
        <f t="shared" si="31"/>
        <v>0</v>
      </c>
      <c r="Q230" s="123">
        <v>4.6000000000000001E-4</v>
      </c>
      <c r="R230" s="123">
        <f t="shared" si="32"/>
        <v>4.6000000000000001E-4</v>
      </c>
      <c r="S230" s="123">
        <v>0</v>
      </c>
      <c r="T230" s="122">
        <f t="shared" si="33"/>
        <v>0</v>
      </c>
      <c r="AR230" s="100" t="s">
        <v>225</v>
      </c>
      <c r="AT230" s="100" t="s">
        <v>126</v>
      </c>
      <c r="AU230" s="100" t="s">
        <v>26</v>
      </c>
      <c r="AY230" s="38" t="s">
        <v>85</v>
      </c>
      <c r="BE230" s="59">
        <f t="shared" si="34"/>
        <v>0</v>
      </c>
      <c r="BF230" s="59">
        <f t="shared" si="35"/>
        <v>0</v>
      </c>
      <c r="BG230" s="59">
        <f t="shared" si="36"/>
        <v>0</v>
      </c>
      <c r="BH230" s="59">
        <f t="shared" si="37"/>
        <v>0</v>
      </c>
      <c r="BI230" s="59">
        <f t="shared" si="38"/>
        <v>0</v>
      </c>
      <c r="BJ230" s="38" t="s">
        <v>26</v>
      </c>
      <c r="BK230" s="59">
        <f t="shared" si="39"/>
        <v>0</v>
      </c>
      <c r="BL230" s="38" t="s">
        <v>225</v>
      </c>
      <c r="BM230" s="100" t="s">
        <v>835</v>
      </c>
    </row>
    <row r="231" spans="2:65" s="195" customFormat="1" ht="33" customHeight="1">
      <c r="B231" s="55"/>
      <c r="C231" s="109" t="s">
        <v>193</v>
      </c>
      <c r="D231" s="109" t="s">
        <v>87</v>
      </c>
      <c r="E231" s="108" t="s">
        <v>834</v>
      </c>
      <c r="F231" s="107" t="s">
        <v>833</v>
      </c>
      <c r="G231" s="106" t="s">
        <v>134</v>
      </c>
      <c r="H231" s="105">
        <v>1</v>
      </c>
      <c r="I231" s="231"/>
      <c r="J231" s="104">
        <f t="shared" si="30"/>
        <v>0</v>
      </c>
      <c r="K231" s="81"/>
      <c r="L231" s="42"/>
      <c r="M231" s="232" t="s">
        <v>40</v>
      </c>
      <c r="N231" s="124" t="s">
        <v>56</v>
      </c>
      <c r="P231" s="123">
        <f t="shared" si="31"/>
        <v>0</v>
      </c>
      <c r="Q231" s="123">
        <v>4.1999999999999996E-6</v>
      </c>
      <c r="R231" s="123">
        <f t="shared" si="32"/>
        <v>4.1999999999999996E-6</v>
      </c>
      <c r="S231" s="123">
        <v>0</v>
      </c>
      <c r="T231" s="122">
        <f t="shared" si="33"/>
        <v>0</v>
      </c>
      <c r="AR231" s="100" t="s">
        <v>104</v>
      </c>
      <c r="AT231" s="100" t="s">
        <v>87</v>
      </c>
      <c r="AU231" s="100" t="s">
        <v>26</v>
      </c>
      <c r="AY231" s="38" t="s">
        <v>85</v>
      </c>
      <c r="BE231" s="59">
        <f t="shared" si="34"/>
        <v>0</v>
      </c>
      <c r="BF231" s="59">
        <f t="shared" si="35"/>
        <v>0</v>
      </c>
      <c r="BG231" s="59">
        <f t="shared" si="36"/>
        <v>0</v>
      </c>
      <c r="BH231" s="59">
        <f t="shared" si="37"/>
        <v>0</v>
      </c>
      <c r="BI231" s="59">
        <f t="shared" si="38"/>
        <v>0</v>
      </c>
      <c r="BJ231" s="38" t="s">
        <v>26</v>
      </c>
      <c r="BK231" s="59">
        <f t="shared" si="39"/>
        <v>0</v>
      </c>
      <c r="BL231" s="38" t="s">
        <v>104</v>
      </c>
      <c r="BM231" s="100" t="s">
        <v>832</v>
      </c>
    </row>
    <row r="232" spans="2:65" s="195" customFormat="1" ht="16.5" customHeight="1">
      <c r="B232" s="55"/>
      <c r="C232" s="133" t="s">
        <v>194</v>
      </c>
      <c r="D232" s="133" t="s">
        <v>126</v>
      </c>
      <c r="E232" s="132" t="s">
        <v>831</v>
      </c>
      <c r="F232" s="131" t="s">
        <v>830</v>
      </c>
      <c r="G232" s="130" t="s">
        <v>134</v>
      </c>
      <c r="H232" s="129">
        <v>1</v>
      </c>
      <c r="I232" s="236"/>
      <c r="J232" s="128">
        <f t="shared" si="30"/>
        <v>0</v>
      </c>
      <c r="K232" s="127"/>
      <c r="L232" s="126"/>
      <c r="M232" s="237" t="s">
        <v>40</v>
      </c>
      <c r="N232" s="125" t="s">
        <v>56</v>
      </c>
      <c r="P232" s="123">
        <f t="shared" si="31"/>
        <v>0</v>
      </c>
      <c r="Q232" s="123">
        <v>1.3600000000000001E-3</v>
      </c>
      <c r="R232" s="123">
        <f t="shared" si="32"/>
        <v>1.3600000000000001E-3</v>
      </c>
      <c r="S232" s="123">
        <v>0</v>
      </c>
      <c r="T232" s="122">
        <f t="shared" si="33"/>
        <v>0</v>
      </c>
      <c r="AR232" s="100" t="s">
        <v>101</v>
      </c>
      <c r="AT232" s="100" t="s">
        <v>126</v>
      </c>
      <c r="AU232" s="100" t="s">
        <v>26</v>
      </c>
      <c r="AY232" s="38" t="s">
        <v>85</v>
      </c>
      <c r="BE232" s="59">
        <f t="shared" si="34"/>
        <v>0</v>
      </c>
      <c r="BF232" s="59">
        <f t="shared" si="35"/>
        <v>0</v>
      </c>
      <c r="BG232" s="59">
        <f t="shared" si="36"/>
        <v>0</v>
      </c>
      <c r="BH232" s="59">
        <f t="shared" si="37"/>
        <v>0</v>
      </c>
      <c r="BI232" s="59">
        <f t="shared" si="38"/>
        <v>0</v>
      </c>
      <c r="BJ232" s="38" t="s">
        <v>26</v>
      </c>
      <c r="BK232" s="59">
        <f t="shared" si="39"/>
        <v>0</v>
      </c>
      <c r="BL232" s="38" t="s">
        <v>104</v>
      </c>
      <c r="BM232" s="100" t="s">
        <v>829</v>
      </c>
    </row>
    <row r="233" spans="2:65" s="195" customFormat="1" ht="33" customHeight="1">
      <c r="B233" s="55"/>
      <c r="C233" s="109" t="s">
        <v>195</v>
      </c>
      <c r="D233" s="109" t="s">
        <v>87</v>
      </c>
      <c r="E233" s="108" t="s">
        <v>828</v>
      </c>
      <c r="F233" s="107" t="s">
        <v>827</v>
      </c>
      <c r="G233" s="106" t="s">
        <v>134</v>
      </c>
      <c r="H233" s="105">
        <v>6</v>
      </c>
      <c r="I233" s="231"/>
      <c r="J233" s="104">
        <f t="shared" si="30"/>
        <v>0</v>
      </c>
      <c r="K233" s="81"/>
      <c r="L233" s="42"/>
      <c r="M233" s="232" t="s">
        <v>40</v>
      </c>
      <c r="N233" s="124" t="s">
        <v>56</v>
      </c>
      <c r="P233" s="123">
        <f t="shared" si="31"/>
        <v>0</v>
      </c>
      <c r="Q233" s="123">
        <v>1E-4</v>
      </c>
      <c r="R233" s="123">
        <f t="shared" si="32"/>
        <v>6.0000000000000006E-4</v>
      </c>
      <c r="S233" s="123">
        <v>0</v>
      </c>
      <c r="T233" s="122">
        <f t="shared" si="33"/>
        <v>0</v>
      </c>
      <c r="AR233" s="100" t="s">
        <v>104</v>
      </c>
      <c r="AT233" s="100" t="s">
        <v>87</v>
      </c>
      <c r="AU233" s="100" t="s">
        <v>26</v>
      </c>
      <c r="AY233" s="38" t="s">
        <v>85</v>
      </c>
      <c r="BE233" s="59">
        <f t="shared" si="34"/>
        <v>0</v>
      </c>
      <c r="BF233" s="59">
        <f t="shared" si="35"/>
        <v>0</v>
      </c>
      <c r="BG233" s="59">
        <f t="shared" si="36"/>
        <v>0</v>
      </c>
      <c r="BH233" s="59">
        <f t="shared" si="37"/>
        <v>0</v>
      </c>
      <c r="BI233" s="59">
        <f t="shared" si="38"/>
        <v>0</v>
      </c>
      <c r="BJ233" s="38" t="s">
        <v>26</v>
      </c>
      <c r="BK233" s="59">
        <f t="shared" si="39"/>
        <v>0</v>
      </c>
      <c r="BL233" s="38" t="s">
        <v>104</v>
      </c>
      <c r="BM233" s="100" t="s">
        <v>826</v>
      </c>
    </row>
    <row r="234" spans="2:65" s="195" customFormat="1" ht="16.5" customHeight="1">
      <c r="B234" s="55"/>
      <c r="C234" s="133" t="s">
        <v>196</v>
      </c>
      <c r="D234" s="133" t="s">
        <v>126</v>
      </c>
      <c r="E234" s="132" t="s">
        <v>825</v>
      </c>
      <c r="F234" s="131" t="s">
        <v>824</v>
      </c>
      <c r="G234" s="130" t="s">
        <v>134</v>
      </c>
      <c r="H234" s="129">
        <v>6</v>
      </c>
      <c r="I234" s="236"/>
      <c r="J234" s="128">
        <f t="shared" si="30"/>
        <v>0</v>
      </c>
      <c r="K234" s="127"/>
      <c r="L234" s="126"/>
      <c r="M234" s="237" t="s">
        <v>40</v>
      </c>
      <c r="N234" s="125" t="s">
        <v>56</v>
      </c>
      <c r="P234" s="123">
        <f t="shared" si="31"/>
        <v>0</v>
      </c>
      <c r="Q234" s="123">
        <v>2E-3</v>
      </c>
      <c r="R234" s="123">
        <f t="shared" si="32"/>
        <v>1.2E-2</v>
      </c>
      <c r="S234" s="123">
        <v>0</v>
      </c>
      <c r="T234" s="122">
        <f t="shared" si="33"/>
        <v>0</v>
      </c>
      <c r="AR234" s="100" t="s">
        <v>101</v>
      </c>
      <c r="AT234" s="100" t="s">
        <v>126</v>
      </c>
      <c r="AU234" s="100" t="s">
        <v>26</v>
      </c>
      <c r="AY234" s="38" t="s">
        <v>85</v>
      </c>
      <c r="BE234" s="59">
        <f t="shared" si="34"/>
        <v>0</v>
      </c>
      <c r="BF234" s="59">
        <f t="shared" si="35"/>
        <v>0</v>
      </c>
      <c r="BG234" s="59">
        <f t="shared" si="36"/>
        <v>0</v>
      </c>
      <c r="BH234" s="59">
        <f t="shared" si="37"/>
        <v>0</v>
      </c>
      <c r="BI234" s="59">
        <f t="shared" si="38"/>
        <v>0</v>
      </c>
      <c r="BJ234" s="38" t="s">
        <v>26</v>
      </c>
      <c r="BK234" s="59">
        <f t="shared" si="39"/>
        <v>0</v>
      </c>
      <c r="BL234" s="38" t="s">
        <v>104</v>
      </c>
      <c r="BM234" s="100" t="s">
        <v>823</v>
      </c>
    </row>
    <row r="235" spans="2:65" s="195" customFormat="1" ht="21.75" customHeight="1">
      <c r="B235" s="55"/>
      <c r="C235" s="109" t="s">
        <v>115</v>
      </c>
      <c r="D235" s="109" t="s">
        <v>87</v>
      </c>
      <c r="E235" s="108" t="s">
        <v>822</v>
      </c>
      <c r="F235" s="107" t="s">
        <v>821</v>
      </c>
      <c r="G235" s="106" t="s">
        <v>134</v>
      </c>
      <c r="H235" s="105">
        <v>6</v>
      </c>
      <c r="I235" s="231"/>
      <c r="J235" s="104">
        <f t="shared" si="30"/>
        <v>0</v>
      </c>
      <c r="K235" s="81"/>
      <c r="L235" s="42"/>
      <c r="M235" s="232" t="s">
        <v>40</v>
      </c>
      <c r="N235" s="124" t="s">
        <v>56</v>
      </c>
      <c r="P235" s="123">
        <f t="shared" si="31"/>
        <v>0</v>
      </c>
      <c r="Q235" s="123">
        <v>4.1999999999999996E-6</v>
      </c>
      <c r="R235" s="123">
        <f t="shared" si="32"/>
        <v>2.5199999999999996E-5</v>
      </c>
      <c r="S235" s="123">
        <v>0</v>
      </c>
      <c r="T235" s="122">
        <f t="shared" si="33"/>
        <v>0</v>
      </c>
      <c r="AR235" s="100" t="s">
        <v>104</v>
      </c>
      <c r="AT235" s="100" t="s">
        <v>87</v>
      </c>
      <c r="AU235" s="100" t="s">
        <v>26</v>
      </c>
      <c r="AY235" s="38" t="s">
        <v>85</v>
      </c>
      <c r="BE235" s="59">
        <f t="shared" si="34"/>
        <v>0</v>
      </c>
      <c r="BF235" s="59">
        <f t="shared" si="35"/>
        <v>0</v>
      </c>
      <c r="BG235" s="59">
        <f t="shared" si="36"/>
        <v>0</v>
      </c>
      <c r="BH235" s="59">
        <f t="shared" si="37"/>
        <v>0</v>
      </c>
      <c r="BI235" s="59">
        <f t="shared" si="38"/>
        <v>0</v>
      </c>
      <c r="BJ235" s="38" t="s">
        <v>26</v>
      </c>
      <c r="BK235" s="59">
        <f t="shared" si="39"/>
        <v>0</v>
      </c>
      <c r="BL235" s="38" t="s">
        <v>104</v>
      </c>
      <c r="BM235" s="100" t="s">
        <v>820</v>
      </c>
    </row>
    <row r="236" spans="2:65" s="195" customFormat="1" ht="16.5" customHeight="1">
      <c r="B236" s="55"/>
      <c r="C236" s="133" t="s">
        <v>197</v>
      </c>
      <c r="D236" s="133" t="s">
        <v>126</v>
      </c>
      <c r="E236" s="132" t="s">
        <v>819</v>
      </c>
      <c r="F236" s="131" t="s">
        <v>818</v>
      </c>
      <c r="G236" s="130" t="s">
        <v>134</v>
      </c>
      <c r="H236" s="129">
        <v>6</v>
      </c>
      <c r="I236" s="236"/>
      <c r="J236" s="128">
        <f t="shared" si="30"/>
        <v>0</v>
      </c>
      <c r="K236" s="127"/>
      <c r="L236" s="126"/>
      <c r="M236" s="237" t="s">
        <v>40</v>
      </c>
      <c r="N236" s="125" t="s">
        <v>56</v>
      </c>
      <c r="P236" s="123">
        <f t="shared" si="31"/>
        <v>0</v>
      </c>
      <c r="Q236" s="123">
        <v>1.4E-3</v>
      </c>
      <c r="R236" s="123">
        <f t="shared" si="32"/>
        <v>8.3999999999999995E-3</v>
      </c>
      <c r="S236" s="123">
        <v>0</v>
      </c>
      <c r="T236" s="122">
        <f t="shared" si="33"/>
        <v>0</v>
      </c>
      <c r="AR236" s="100" t="s">
        <v>225</v>
      </c>
      <c r="AT236" s="100" t="s">
        <v>126</v>
      </c>
      <c r="AU236" s="100" t="s">
        <v>26</v>
      </c>
      <c r="AY236" s="38" t="s">
        <v>85</v>
      </c>
      <c r="BE236" s="59">
        <f t="shared" si="34"/>
        <v>0</v>
      </c>
      <c r="BF236" s="59">
        <f t="shared" si="35"/>
        <v>0</v>
      </c>
      <c r="BG236" s="59">
        <f t="shared" si="36"/>
        <v>0</v>
      </c>
      <c r="BH236" s="59">
        <f t="shared" si="37"/>
        <v>0</v>
      </c>
      <c r="BI236" s="59">
        <f t="shared" si="38"/>
        <v>0</v>
      </c>
      <c r="BJ236" s="38" t="s">
        <v>26</v>
      </c>
      <c r="BK236" s="59">
        <f t="shared" si="39"/>
        <v>0</v>
      </c>
      <c r="BL236" s="38" t="s">
        <v>225</v>
      </c>
      <c r="BM236" s="100" t="s">
        <v>817</v>
      </c>
    </row>
    <row r="237" spans="2:65" s="195" customFormat="1" ht="16.5" customHeight="1">
      <c r="B237" s="55"/>
      <c r="C237" s="109" t="s">
        <v>198</v>
      </c>
      <c r="D237" s="109" t="s">
        <v>87</v>
      </c>
      <c r="E237" s="108" t="s">
        <v>816</v>
      </c>
      <c r="F237" s="107" t="s">
        <v>815</v>
      </c>
      <c r="G237" s="106" t="s">
        <v>134</v>
      </c>
      <c r="H237" s="105">
        <v>6</v>
      </c>
      <c r="I237" s="231"/>
      <c r="J237" s="104">
        <f t="shared" si="30"/>
        <v>0</v>
      </c>
      <c r="K237" s="81"/>
      <c r="L237" s="42"/>
      <c r="M237" s="232" t="s">
        <v>40</v>
      </c>
      <c r="N237" s="124" t="s">
        <v>56</v>
      </c>
      <c r="P237" s="123">
        <f t="shared" si="31"/>
        <v>0</v>
      </c>
      <c r="Q237" s="123">
        <v>0</v>
      </c>
      <c r="R237" s="123">
        <f t="shared" si="32"/>
        <v>0</v>
      </c>
      <c r="S237" s="123">
        <v>0</v>
      </c>
      <c r="T237" s="122">
        <f t="shared" si="33"/>
        <v>0</v>
      </c>
      <c r="AR237" s="100" t="s">
        <v>104</v>
      </c>
      <c r="AT237" s="100" t="s">
        <v>87</v>
      </c>
      <c r="AU237" s="100" t="s">
        <v>26</v>
      </c>
      <c r="AY237" s="38" t="s">
        <v>85</v>
      </c>
      <c r="BE237" s="59">
        <f t="shared" si="34"/>
        <v>0</v>
      </c>
      <c r="BF237" s="59">
        <f t="shared" si="35"/>
        <v>0</v>
      </c>
      <c r="BG237" s="59">
        <f t="shared" si="36"/>
        <v>0</v>
      </c>
      <c r="BH237" s="59">
        <f t="shared" si="37"/>
        <v>0</v>
      </c>
      <c r="BI237" s="59">
        <f t="shared" si="38"/>
        <v>0</v>
      </c>
      <c r="BJ237" s="38" t="s">
        <v>26</v>
      </c>
      <c r="BK237" s="59">
        <f t="shared" si="39"/>
        <v>0</v>
      </c>
      <c r="BL237" s="38" t="s">
        <v>104</v>
      </c>
      <c r="BM237" s="100" t="s">
        <v>814</v>
      </c>
    </row>
    <row r="238" spans="2:65" s="195" customFormat="1" ht="24.2" customHeight="1">
      <c r="B238" s="55"/>
      <c r="C238" s="133" t="s">
        <v>199</v>
      </c>
      <c r="D238" s="133" t="s">
        <v>126</v>
      </c>
      <c r="E238" s="132" t="s">
        <v>813</v>
      </c>
      <c r="F238" s="131" t="s">
        <v>812</v>
      </c>
      <c r="G238" s="130" t="s">
        <v>134</v>
      </c>
      <c r="H238" s="129">
        <v>6</v>
      </c>
      <c r="I238" s="236"/>
      <c r="J238" s="128">
        <f t="shared" si="30"/>
        <v>0</v>
      </c>
      <c r="K238" s="127"/>
      <c r="L238" s="126"/>
      <c r="M238" s="237" t="s">
        <v>40</v>
      </c>
      <c r="N238" s="125" t="s">
        <v>56</v>
      </c>
      <c r="P238" s="123">
        <f t="shared" si="31"/>
        <v>0</v>
      </c>
      <c r="Q238" s="123">
        <v>6.7000000000000002E-4</v>
      </c>
      <c r="R238" s="123">
        <f t="shared" si="32"/>
        <v>4.0200000000000001E-3</v>
      </c>
      <c r="S238" s="123">
        <v>0</v>
      </c>
      <c r="T238" s="122">
        <f t="shared" si="33"/>
        <v>0</v>
      </c>
      <c r="AR238" s="100" t="s">
        <v>101</v>
      </c>
      <c r="AT238" s="100" t="s">
        <v>126</v>
      </c>
      <c r="AU238" s="100" t="s">
        <v>26</v>
      </c>
      <c r="AY238" s="38" t="s">
        <v>85</v>
      </c>
      <c r="BE238" s="59">
        <f t="shared" si="34"/>
        <v>0</v>
      </c>
      <c r="BF238" s="59">
        <f t="shared" si="35"/>
        <v>0</v>
      </c>
      <c r="BG238" s="59">
        <f t="shared" si="36"/>
        <v>0</v>
      </c>
      <c r="BH238" s="59">
        <f t="shared" si="37"/>
        <v>0</v>
      </c>
      <c r="BI238" s="59">
        <f t="shared" si="38"/>
        <v>0</v>
      </c>
      <c r="BJ238" s="38" t="s">
        <v>26</v>
      </c>
      <c r="BK238" s="59">
        <f t="shared" si="39"/>
        <v>0</v>
      </c>
      <c r="BL238" s="38" t="s">
        <v>104</v>
      </c>
      <c r="BM238" s="100" t="s">
        <v>811</v>
      </c>
    </row>
    <row r="239" spans="2:65" s="195" customFormat="1" ht="24.2" customHeight="1">
      <c r="B239" s="55"/>
      <c r="C239" s="109" t="s">
        <v>200</v>
      </c>
      <c r="D239" s="109" t="s">
        <v>87</v>
      </c>
      <c r="E239" s="108" t="s">
        <v>810</v>
      </c>
      <c r="F239" s="107" t="s">
        <v>809</v>
      </c>
      <c r="G239" s="106" t="s">
        <v>134</v>
      </c>
      <c r="H239" s="105">
        <v>6</v>
      </c>
      <c r="I239" s="231"/>
      <c r="J239" s="104">
        <f t="shared" si="30"/>
        <v>0</v>
      </c>
      <c r="K239" s="81"/>
      <c r="L239" s="42"/>
      <c r="M239" s="232" t="s">
        <v>40</v>
      </c>
      <c r="N239" s="124" t="s">
        <v>56</v>
      </c>
      <c r="P239" s="123">
        <f t="shared" si="31"/>
        <v>0</v>
      </c>
      <c r="Q239" s="123">
        <v>0</v>
      </c>
      <c r="R239" s="123">
        <f t="shared" si="32"/>
        <v>0</v>
      </c>
      <c r="S239" s="123">
        <v>0</v>
      </c>
      <c r="T239" s="122">
        <f t="shared" si="33"/>
        <v>0</v>
      </c>
      <c r="AR239" s="100" t="s">
        <v>104</v>
      </c>
      <c r="AT239" s="100" t="s">
        <v>87</v>
      </c>
      <c r="AU239" s="100" t="s">
        <v>26</v>
      </c>
      <c r="AY239" s="38" t="s">
        <v>85</v>
      </c>
      <c r="BE239" s="59">
        <f t="shared" si="34"/>
        <v>0</v>
      </c>
      <c r="BF239" s="59">
        <f t="shared" si="35"/>
        <v>0</v>
      </c>
      <c r="BG239" s="59">
        <f t="shared" si="36"/>
        <v>0</v>
      </c>
      <c r="BH239" s="59">
        <f t="shared" si="37"/>
        <v>0</v>
      </c>
      <c r="BI239" s="59">
        <f t="shared" si="38"/>
        <v>0</v>
      </c>
      <c r="BJ239" s="38" t="s">
        <v>26</v>
      </c>
      <c r="BK239" s="59">
        <f t="shared" si="39"/>
        <v>0</v>
      </c>
      <c r="BL239" s="38" t="s">
        <v>104</v>
      </c>
      <c r="BM239" s="100" t="s">
        <v>808</v>
      </c>
    </row>
    <row r="240" spans="2:65" s="195" customFormat="1" ht="24.2" customHeight="1">
      <c r="B240" s="55"/>
      <c r="C240" s="133" t="s">
        <v>201</v>
      </c>
      <c r="D240" s="133" t="s">
        <v>126</v>
      </c>
      <c r="E240" s="132" t="s">
        <v>807</v>
      </c>
      <c r="F240" s="131" t="s">
        <v>806</v>
      </c>
      <c r="G240" s="130" t="s">
        <v>134</v>
      </c>
      <c r="H240" s="129">
        <v>6</v>
      </c>
      <c r="I240" s="236"/>
      <c r="J240" s="128">
        <f t="shared" si="30"/>
        <v>0</v>
      </c>
      <c r="K240" s="127"/>
      <c r="L240" s="126"/>
      <c r="M240" s="237" t="s">
        <v>40</v>
      </c>
      <c r="N240" s="125" t="s">
        <v>56</v>
      </c>
      <c r="P240" s="123">
        <f t="shared" si="31"/>
        <v>0</v>
      </c>
      <c r="Q240" s="123">
        <v>1.16E-3</v>
      </c>
      <c r="R240" s="123">
        <f t="shared" si="32"/>
        <v>6.96E-3</v>
      </c>
      <c r="S240" s="123">
        <v>0</v>
      </c>
      <c r="T240" s="122">
        <f t="shared" si="33"/>
        <v>0</v>
      </c>
      <c r="AR240" s="100" t="s">
        <v>101</v>
      </c>
      <c r="AT240" s="100" t="s">
        <v>126</v>
      </c>
      <c r="AU240" s="100" t="s">
        <v>26</v>
      </c>
      <c r="AY240" s="38" t="s">
        <v>85</v>
      </c>
      <c r="BE240" s="59">
        <f t="shared" si="34"/>
        <v>0</v>
      </c>
      <c r="BF240" s="59">
        <f t="shared" si="35"/>
        <v>0</v>
      </c>
      <c r="BG240" s="59">
        <f t="shared" si="36"/>
        <v>0</v>
      </c>
      <c r="BH240" s="59">
        <f t="shared" si="37"/>
        <v>0</v>
      </c>
      <c r="BI240" s="59">
        <f t="shared" si="38"/>
        <v>0</v>
      </c>
      <c r="BJ240" s="38" t="s">
        <v>26</v>
      </c>
      <c r="BK240" s="59">
        <f t="shared" si="39"/>
        <v>0</v>
      </c>
      <c r="BL240" s="38" t="s">
        <v>104</v>
      </c>
      <c r="BM240" s="100" t="s">
        <v>805</v>
      </c>
    </row>
    <row r="241" spans="2:65" s="195" customFormat="1" ht="33" customHeight="1">
      <c r="B241" s="55"/>
      <c r="C241" s="109" t="s">
        <v>202</v>
      </c>
      <c r="D241" s="109" t="s">
        <v>87</v>
      </c>
      <c r="E241" s="108" t="s">
        <v>804</v>
      </c>
      <c r="F241" s="107" t="s">
        <v>803</v>
      </c>
      <c r="G241" s="106" t="s">
        <v>134</v>
      </c>
      <c r="H241" s="105">
        <v>1</v>
      </c>
      <c r="I241" s="231"/>
      <c r="J241" s="104">
        <f t="shared" si="30"/>
        <v>0</v>
      </c>
      <c r="K241" s="81"/>
      <c r="L241" s="42"/>
      <c r="M241" s="232" t="s">
        <v>40</v>
      </c>
      <c r="N241" s="124" t="s">
        <v>56</v>
      </c>
      <c r="P241" s="123">
        <f t="shared" si="31"/>
        <v>0</v>
      </c>
      <c r="Q241" s="123">
        <v>6.7900000000000002E-6</v>
      </c>
      <c r="R241" s="123">
        <f t="shared" si="32"/>
        <v>6.7900000000000002E-6</v>
      </c>
      <c r="S241" s="123">
        <v>0</v>
      </c>
      <c r="T241" s="122">
        <f t="shared" si="33"/>
        <v>0</v>
      </c>
      <c r="AR241" s="100" t="s">
        <v>104</v>
      </c>
      <c r="AT241" s="100" t="s">
        <v>87</v>
      </c>
      <c r="AU241" s="100" t="s">
        <v>26</v>
      </c>
      <c r="AY241" s="38" t="s">
        <v>85</v>
      </c>
      <c r="BE241" s="59">
        <f t="shared" si="34"/>
        <v>0</v>
      </c>
      <c r="BF241" s="59">
        <f t="shared" si="35"/>
        <v>0</v>
      </c>
      <c r="BG241" s="59">
        <f t="shared" si="36"/>
        <v>0</v>
      </c>
      <c r="BH241" s="59">
        <f t="shared" si="37"/>
        <v>0</v>
      </c>
      <c r="BI241" s="59">
        <f t="shared" si="38"/>
        <v>0</v>
      </c>
      <c r="BJ241" s="38" t="s">
        <v>26</v>
      </c>
      <c r="BK241" s="59">
        <f t="shared" si="39"/>
        <v>0</v>
      </c>
      <c r="BL241" s="38" t="s">
        <v>104</v>
      </c>
      <c r="BM241" s="100" t="s">
        <v>802</v>
      </c>
    </row>
    <row r="242" spans="2:65" s="195" customFormat="1" ht="24.2" customHeight="1">
      <c r="B242" s="55"/>
      <c r="C242" s="133" t="s">
        <v>203</v>
      </c>
      <c r="D242" s="133" t="s">
        <v>126</v>
      </c>
      <c r="E242" s="132" t="s">
        <v>801</v>
      </c>
      <c r="F242" s="131" t="s">
        <v>800</v>
      </c>
      <c r="G242" s="130" t="s">
        <v>134</v>
      </c>
      <c r="H242" s="129">
        <v>1</v>
      </c>
      <c r="I242" s="236"/>
      <c r="J242" s="128">
        <f t="shared" si="30"/>
        <v>0</v>
      </c>
      <c r="K242" s="127"/>
      <c r="L242" s="126"/>
      <c r="M242" s="237" t="s">
        <v>40</v>
      </c>
      <c r="N242" s="125" t="s">
        <v>56</v>
      </c>
      <c r="P242" s="123">
        <f t="shared" si="31"/>
        <v>0</v>
      </c>
      <c r="Q242" s="123">
        <v>1.6000000000000001E-4</v>
      </c>
      <c r="R242" s="123">
        <f t="shared" si="32"/>
        <v>1.6000000000000001E-4</v>
      </c>
      <c r="S242" s="123">
        <v>0</v>
      </c>
      <c r="T242" s="122">
        <f t="shared" si="33"/>
        <v>0</v>
      </c>
      <c r="AR242" s="100" t="s">
        <v>101</v>
      </c>
      <c r="AT242" s="100" t="s">
        <v>126</v>
      </c>
      <c r="AU242" s="100" t="s">
        <v>26</v>
      </c>
      <c r="AY242" s="38" t="s">
        <v>85</v>
      </c>
      <c r="BE242" s="59">
        <f t="shared" si="34"/>
        <v>0</v>
      </c>
      <c r="BF242" s="59">
        <f t="shared" si="35"/>
        <v>0</v>
      </c>
      <c r="BG242" s="59">
        <f t="shared" si="36"/>
        <v>0</v>
      </c>
      <c r="BH242" s="59">
        <f t="shared" si="37"/>
        <v>0</v>
      </c>
      <c r="BI242" s="59">
        <f t="shared" si="38"/>
        <v>0</v>
      </c>
      <c r="BJ242" s="38" t="s">
        <v>26</v>
      </c>
      <c r="BK242" s="59">
        <f t="shared" si="39"/>
        <v>0</v>
      </c>
      <c r="BL242" s="38" t="s">
        <v>104</v>
      </c>
      <c r="BM242" s="100" t="s">
        <v>799</v>
      </c>
    </row>
    <row r="243" spans="2:65" s="195" customFormat="1" ht="33" customHeight="1">
      <c r="B243" s="55"/>
      <c r="C243" s="109" t="s">
        <v>204</v>
      </c>
      <c r="D243" s="109" t="s">
        <v>87</v>
      </c>
      <c r="E243" s="108" t="s">
        <v>798</v>
      </c>
      <c r="F243" s="107" t="s">
        <v>797</v>
      </c>
      <c r="G243" s="106" t="s">
        <v>134</v>
      </c>
      <c r="H243" s="105">
        <v>3</v>
      </c>
      <c r="I243" s="231"/>
      <c r="J243" s="104">
        <f t="shared" si="30"/>
        <v>0</v>
      </c>
      <c r="K243" s="81"/>
      <c r="L243" s="42"/>
      <c r="M243" s="232" t="s">
        <v>40</v>
      </c>
      <c r="N243" s="124" t="s">
        <v>56</v>
      </c>
      <c r="P243" s="123">
        <f t="shared" si="31"/>
        <v>0</v>
      </c>
      <c r="Q243" s="123">
        <v>0</v>
      </c>
      <c r="R243" s="123">
        <f t="shared" si="32"/>
        <v>0</v>
      </c>
      <c r="S243" s="123">
        <v>0</v>
      </c>
      <c r="T243" s="122">
        <f t="shared" si="33"/>
        <v>0</v>
      </c>
      <c r="AR243" s="100" t="s">
        <v>104</v>
      </c>
      <c r="AT243" s="100" t="s">
        <v>87</v>
      </c>
      <c r="AU243" s="100" t="s">
        <v>26</v>
      </c>
      <c r="AY243" s="38" t="s">
        <v>85</v>
      </c>
      <c r="BE243" s="59">
        <f t="shared" si="34"/>
        <v>0</v>
      </c>
      <c r="BF243" s="59">
        <f t="shared" si="35"/>
        <v>0</v>
      </c>
      <c r="BG243" s="59">
        <f t="shared" si="36"/>
        <v>0</v>
      </c>
      <c r="BH243" s="59">
        <f t="shared" si="37"/>
        <v>0</v>
      </c>
      <c r="BI243" s="59">
        <f t="shared" si="38"/>
        <v>0</v>
      </c>
      <c r="BJ243" s="38" t="s">
        <v>26</v>
      </c>
      <c r="BK243" s="59">
        <f t="shared" si="39"/>
        <v>0</v>
      </c>
      <c r="BL243" s="38" t="s">
        <v>104</v>
      </c>
      <c r="BM243" s="100" t="s">
        <v>796</v>
      </c>
    </row>
    <row r="244" spans="2:65" s="195" customFormat="1" ht="37.9" customHeight="1">
      <c r="B244" s="55"/>
      <c r="C244" s="133" t="s">
        <v>205</v>
      </c>
      <c r="D244" s="133" t="s">
        <v>126</v>
      </c>
      <c r="E244" s="132" t="s">
        <v>795</v>
      </c>
      <c r="F244" s="131" t="s">
        <v>794</v>
      </c>
      <c r="G244" s="130" t="s">
        <v>134</v>
      </c>
      <c r="H244" s="129">
        <v>1</v>
      </c>
      <c r="I244" s="236"/>
      <c r="J244" s="128">
        <f t="shared" si="30"/>
        <v>0</v>
      </c>
      <c r="K244" s="127"/>
      <c r="L244" s="126"/>
      <c r="M244" s="237" t="s">
        <v>40</v>
      </c>
      <c r="N244" s="125" t="s">
        <v>56</v>
      </c>
      <c r="P244" s="123">
        <f t="shared" si="31"/>
        <v>0</v>
      </c>
      <c r="Q244" s="123">
        <v>4.4000000000000002E-4</v>
      </c>
      <c r="R244" s="123">
        <f t="shared" si="32"/>
        <v>4.4000000000000002E-4</v>
      </c>
      <c r="S244" s="123">
        <v>0</v>
      </c>
      <c r="T244" s="122">
        <f t="shared" si="33"/>
        <v>0</v>
      </c>
      <c r="AR244" s="100" t="s">
        <v>101</v>
      </c>
      <c r="AT244" s="100" t="s">
        <v>126</v>
      </c>
      <c r="AU244" s="100" t="s">
        <v>26</v>
      </c>
      <c r="AY244" s="38" t="s">
        <v>85</v>
      </c>
      <c r="BE244" s="59">
        <f t="shared" si="34"/>
        <v>0</v>
      </c>
      <c r="BF244" s="59">
        <f t="shared" si="35"/>
        <v>0</v>
      </c>
      <c r="BG244" s="59">
        <f t="shared" si="36"/>
        <v>0</v>
      </c>
      <c r="BH244" s="59">
        <f t="shared" si="37"/>
        <v>0</v>
      </c>
      <c r="BI244" s="59">
        <f t="shared" si="38"/>
        <v>0</v>
      </c>
      <c r="BJ244" s="38" t="s">
        <v>26</v>
      </c>
      <c r="BK244" s="59">
        <f t="shared" si="39"/>
        <v>0</v>
      </c>
      <c r="BL244" s="38" t="s">
        <v>104</v>
      </c>
      <c r="BM244" s="100" t="s">
        <v>793</v>
      </c>
    </row>
    <row r="245" spans="2:65" s="195" customFormat="1" ht="55.5" customHeight="1">
      <c r="B245" s="55"/>
      <c r="C245" s="133" t="s">
        <v>206</v>
      </c>
      <c r="D245" s="133" t="s">
        <v>126</v>
      </c>
      <c r="E245" s="132" t="s">
        <v>792</v>
      </c>
      <c r="F245" s="131" t="s">
        <v>791</v>
      </c>
      <c r="G245" s="130" t="s">
        <v>134</v>
      </c>
      <c r="H245" s="129">
        <v>2</v>
      </c>
      <c r="I245" s="236"/>
      <c r="J245" s="128">
        <f t="shared" si="30"/>
        <v>0</v>
      </c>
      <c r="K245" s="127"/>
      <c r="L245" s="126"/>
      <c r="M245" s="237" t="s">
        <v>40</v>
      </c>
      <c r="N245" s="125" t="s">
        <v>56</v>
      </c>
      <c r="P245" s="123">
        <f t="shared" si="31"/>
        <v>0</v>
      </c>
      <c r="Q245" s="123">
        <v>1.08E-3</v>
      </c>
      <c r="R245" s="123">
        <f t="shared" si="32"/>
        <v>2.16E-3</v>
      </c>
      <c r="S245" s="123">
        <v>0</v>
      </c>
      <c r="T245" s="122">
        <f t="shared" si="33"/>
        <v>0</v>
      </c>
      <c r="AR245" s="100" t="s">
        <v>225</v>
      </c>
      <c r="AT245" s="100" t="s">
        <v>126</v>
      </c>
      <c r="AU245" s="100" t="s">
        <v>26</v>
      </c>
      <c r="AY245" s="38" t="s">
        <v>85</v>
      </c>
      <c r="BE245" s="59">
        <f t="shared" si="34"/>
        <v>0</v>
      </c>
      <c r="BF245" s="59">
        <f t="shared" si="35"/>
        <v>0</v>
      </c>
      <c r="BG245" s="59">
        <f t="shared" si="36"/>
        <v>0</v>
      </c>
      <c r="BH245" s="59">
        <f t="shared" si="37"/>
        <v>0</v>
      </c>
      <c r="BI245" s="59">
        <f t="shared" si="38"/>
        <v>0</v>
      </c>
      <c r="BJ245" s="38" t="s">
        <v>26</v>
      </c>
      <c r="BK245" s="59">
        <f t="shared" si="39"/>
        <v>0</v>
      </c>
      <c r="BL245" s="38" t="s">
        <v>225</v>
      </c>
      <c r="BM245" s="100" t="s">
        <v>790</v>
      </c>
    </row>
    <row r="246" spans="2:65" s="195" customFormat="1" ht="33" customHeight="1">
      <c r="B246" s="55"/>
      <c r="C246" s="133" t="s">
        <v>207</v>
      </c>
      <c r="D246" s="133" t="s">
        <v>126</v>
      </c>
      <c r="E246" s="132" t="s">
        <v>789</v>
      </c>
      <c r="F246" s="131" t="s">
        <v>788</v>
      </c>
      <c r="G246" s="130" t="s">
        <v>134</v>
      </c>
      <c r="H246" s="129">
        <v>2</v>
      </c>
      <c r="I246" s="236"/>
      <c r="J246" s="128">
        <f t="shared" si="30"/>
        <v>0</v>
      </c>
      <c r="K246" s="127"/>
      <c r="L246" s="126"/>
      <c r="M246" s="237" t="s">
        <v>40</v>
      </c>
      <c r="N246" s="125" t="s">
        <v>56</v>
      </c>
      <c r="P246" s="123">
        <f t="shared" si="31"/>
        <v>0</v>
      </c>
      <c r="Q246" s="123">
        <v>8.0000000000000007E-5</v>
      </c>
      <c r="R246" s="123">
        <f t="shared" si="32"/>
        <v>1.6000000000000001E-4</v>
      </c>
      <c r="S246" s="123">
        <v>0</v>
      </c>
      <c r="T246" s="122">
        <f t="shared" si="33"/>
        <v>0</v>
      </c>
      <c r="AR246" s="100" t="s">
        <v>225</v>
      </c>
      <c r="AT246" s="100" t="s">
        <v>126</v>
      </c>
      <c r="AU246" s="100" t="s">
        <v>26</v>
      </c>
      <c r="AY246" s="38" t="s">
        <v>85</v>
      </c>
      <c r="BE246" s="59">
        <f t="shared" si="34"/>
        <v>0</v>
      </c>
      <c r="BF246" s="59">
        <f t="shared" si="35"/>
        <v>0</v>
      </c>
      <c r="BG246" s="59">
        <f t="shared" si="36"/>
        <v>0</v>
      </c>
      <c r="BH246" s="59">
        <f t="shared" si="37"/>
        <v>0</v>
      </c>
      <c r="BI246" s="59">
        <f t="shared" si="38"/>
        <v>0</v>
      </c>
      <c r="BJ246" s="38" t="s">
        <v>26</v>
      </c>
      <c r="BK246" s="59">
        <f t="shared" si="39"/>
        <v>0</v>
      </c>
      <c r="BL246" s="38" t="s">
        <v>225</v>
      </c>
      <c r="BM246" s="100" t="s">
        <v>787</v>
      </c>
    </row>
    <row r="247" spans="2:65" s="195" customFormat="1" ht="24.2" customHeight="1">
      <c r="B247" s="55"/>
      <c r="C247" s="109" t="s">
        <v>208</v>
      </c>
      <c r="D247" s="109" t="s">
        <v>87</v>
      </c>
      <c r="E247" s="108" t="s">
        <v>786</v>
      </c>
      <c r="F247" s="107" t="s">
        <v>785</v>
      </c>
      <c r="G247" s="106" t="s">
        <v>134</v>
      </c>
      <c r="H247" s="105">
        <v>1</v>
      </c>
      <c r="I247" s="231"/>
      <c r="J247" s="104">
        <f t="shared" si="30"/>
        <v>0</v>
      </c>
      <c r="K247" s="81"/>
      <c r="L247" s="42"/>
      <c r="M247" s="232" t="s">
        <v>40</v>
      </c>
      <c r="N247" s="124" t="s">
        <v>56</v>
      </c>
      <c r="P247" s="123">
        <f t="shared" si="31"/>
        <v>0</v>
      </c>
      <c r="Q247" s="123">
        <v>0</v>
      </c>
      <c r="R247" s="123">
        <f t="shared" si="32"/>
        <v>0</v>
      </c>
      <c r="S247" s="123">
        <v>0</v>
      </c>
      <c r="T247" s="122">
        <f t="shared" si="33"/>
        <v>0</v>
      </c>
      <c r="AR247" s="100" t="s">
        <v>104</v>
      </c>
      <c r="AT247" s="100" t="s">
        <v>87</v>
      </c>
      <c r="AU247" s="100" t="s">
        <v>26</v>
      </c>
      <c r="AY247" s="38" t="s">
        <v>85</v>
      </c>
      <c r="BE247" s="59">
        <f t="shared" si="34"/>
        <v>0</v>
      </c>
      <c r="BF247" s="59">
        <f t="shared" si="35"/>
        <v>0</v>
      </c>
      <c r="BG247" s="59">
        <f t="shared" si="36"/>
        <v>0</v>
      </c>
      <c r="BH247" s="59">
        <f t="shared" si="37"/>
        <v>0</v>
      </c>
      <c r="BI247" s="59">
        <f t="shared" si="38"/>
        <v>0</v>
      </c>
      <c r="BJ247" s="38" t="s">
        <v>26</v>
      </c>
      <c r="BK247" s="59">
        <f t="shared" si="39"/>
        <v>0</v>
      </c>
      <c r="BL247" s="38" t="s">
        <v>104</v>
      </c>
      <c r="BM247" s="100" t="s">
        <v>784</v>
      </c>
    </row>
    <row r="248" spans="2:65" s="195" customFormat="1" ht="37.9" customHeight="1">
      <c r="B248" s="55"/>
      <c r="C248" s="133" t="s">
        <v>209</v>
      </c>
      <c r="D248" s="133" t="s">
        <v>126</v>
      </c>
      <c r="E248" s="132" t="s">
        <v>783</v>
      </c>
      <c r="F248" s="131" t="s">
        <v>782</v>
      </c>
      <c r="G248" s="130" t="s">
        <v>134</v>
      </c>
      <c r="H248" s="129">
        <v>1</v>
      </c>
      <c r="I248" s="236"/>
      <c r="J248" s="128">
        <f t="shared" si="30"/>
        <v>0</v>
      </c>
      <c r="K248" s="127"/>
      <c r="L248" s="126"/>
      <c r="M248" s="237" t="s">
        <v>40</v>
      </c>
      <c r="N248" s="125" t="s">
        <v>56</v>
      </c>
      <c r="P248" s="123">
        <f t="shared" si="31"/>
        <v>0</v>
      </c>
      <c r="Q248" s="123">
        <v>2.7999999999999998E-4</v>
      </c>
      <c r="R248" s="123">
        <f t="shared" si="32"/>
        <v>2.7999999999999998E-4</v>
      </c>
      <c r="S248" s="123">
        <v>0</v>
      </c>
      <c r="T248" s="122">
        <f t="shared" si="33"/>
        <v>0</v>
      </c>
      <c r="AR248" s="100" t="s">
        <v>225</v>
      </c>
      <c r="AT248" s="100" t="s">
        <v>126</v>
      </c>
      <c r="AU248" s="100" t="s">
        <v>26</v>
      </c>
      <c r="AY248" s="38" t="s">
        <v>85</v>
      </c>
      <c r="BE248" s="59">
        <f t="shared" si="34"/>
        <v>0</v>
      </c>
      <c r="BF248" s="59">
        <f t="shared" si="35"/>
        <v>0</v>
      </c>
      <c r="BG248" s="59">
        <f t="shared" si="36"/>
        <v>0</v>
      </c>
      <c r="BH248" s="59">
        <f t="shared" si="37"/>
        <v>0</v>
      </c>
      <c r="BI248" s="59">
        <f t="shared" si="38"/>
        <v>0</v>
      </c>
      <c r="BJ248" s="38" t="s">
        <v>26</v>
      </c>
      <c r="BK248" s="59">
        <f t="shared" si="39"/>
        <v>0</v>
      </c>
      <c r="BL248" s="38" t="s">
        <v>225</v>
      </c>
      <c r="BM248" s="100" t="s">
        <v>781</v>
      </c>
    </row>
    <row r="249" spans="2:65" s="195" customFormat="1" ht="24.2" customHeight="1">
      <c r="B249" s="55"/>
      <c r="C249" s="109" t="s">
        <v>210</v>
      </c>
      <c r="D249" s="109" t="s">
        <v>87</v>
      </c>
      <c r="E249" s="108" t="s">
        <v>780</v>
      </c>
      <c r="F249" s="107" t="s">
        <v>779</v>
      </c>
      <c r="G249" s="106" t="s">
        <v>134</v>
      </c>
      <c r="H249" s="105">
        <v>6</v>
      </c>
      <c r="I249" s="231"/>
      <c r="J249" s="104">
        <f t="shared" si="30"/>
        <v>0</v>
      </c>
      <c r="K249" s="81"/>
      <c r="L249" s="42"/>
      <c r="M249" s="232" t="s">
        <v>40</v>
      </c>
      <c r="N249" s="124" t="s">
        <v>56</v>
      </c>
      <c r="P249" s="123">
        <f t="shared" si="31"/>
        <v>0</v>
      </c>
      <c r="Q249" s="123">
        <v>0</v>
      </c>
      <c r="R249" s="123">
        <f t="shared" si="32"/>
        <v>0</v>
      </c>
      <c r="S249" s="123">
        <v>0</v>
      </c>
      <c r="T249" s="122">
        <f t="shared" si="33"/>
        <v>0</v>
      </c>
      <c r="AR249" s="100" t="s">
        <v>104</v>
      </c>
      <c r="AT249" s="100" t="s">
        <v>87</v>
      </c>
      <c r="AU249" s="100" t="s">
        <v>26</v>
      </c>
      <c r="AY249" s="38" t="s">
        <v>85</v>
      </c>
      <c r="BE249" s="59">
        <f t="shared" si="34"/>
        <v>0</v>
      </c>
      <c r="BF249" s="59">
        <f t="shared" si="35"/>
        <v>0</v>
      </c>
      <c r="BG249" s="59">
        <f t="shared" si="36"/>
        <v>0</v>
      </c>
      <c r="BH249" s="59">
        <f t="shared" si="37"/>
        <v>0</v>
      </c>
      <c r="BI249" s="59">
        <f t="shared" si="38"/>
        <v>0</v>
      </c>
      <c r="BJ249" s="38" t="s">
        <v>26</v>
      </c>
      <c r="BK249" s="59">
        <f t="shared" si="39"/>
        <v>0</v>
      </c>
      <c r="BL249" s="38" t="s">
        <v>104</v>
      </c>
      <c r="BM249" s="100" t="s">
        <v>778</v>
      </c>
    </row>
    <row r="250" spans="2:65" s="195" customFormat="1" ht="49.15" customHeight="1">
      <c r="B250" s="55"/>
      <c r="C250" s="133" t="s">
        <v>211</v>
      </c>
      <c r="D250" s="133" t="s">
        <v>126</v>
      </c>
      <c r="E250" s="132" t="s">
        <v>777</v>
      </c>
      <c r="F250" s="131" t="s">
        <v>776</v>
      </c>
      <c r="G250" s="130" t="s">
        <v>134</v>
      </c>
      <c r="H250" s="129">
        <v>6</v>
      </c>
      <c r="I250" s="236"/>
      <c r="J250" s="128">
        <f t="shared" si="30"/>
        <v>0</v>
      </c>
      <c r="K250" s="127"/>
      <c r="L250" s="126"/>
      <c r="M250" s="237" t="s">
        <v>40</v>
      </c>
      <c r="N250" s="125" t="s">
        <v>56</v>
      </c>
      <c r="P250" s="123">
        <f t="shared" si="31"/>
        <v>0</v>
      </c>
      <c r="Q250" s="123">
        <v>2.3000000000000001E-4</v>
      </c>
      <c r="R250" s="123">
        <f t="shared" si="32"/>
        <v>1.3800000000000002E-3</v>
      </c>
      <c r="S250" s="123">
        <v>0</v>
      </c>
      <c r="T250" s="122">
        <f t="shared" si="33"/>
        <v>0</v>
      </c>
      <c r="AR250" s="100" t="s">
        <v>225</v>
      </c>
      <c r="AT250" s="100" t="s">
        <v>126</v>
      </c>
      <c r="AU250" s="100" t="s">
        <v>26</v>
      </c>
      <c r="AY250" s="38" t="s">
        <v>85</v>
      </c>
      <c r="BE250" s="59">
        <f t="shared" si="34"/>
        <v>0</v>
      </c>
      <c r="BF250" s="59">
        <f t="shared" si="35"/>
        <v>0</v>
      </c>
      <c r="BG250" s="59">
        <f t="shared" si="36"/>
        <v>0</v>
      </c>
      <c r="BH250" s="59">
        <f t="shared" si="37"/>
        <v>0</v>
      </c>
      <c r="BI250" s="59">
        <f t="shared" si="38"/>
        <v>0</v>
      </c>
      <c r="BJ250" s="38" t="s">
        <v>26</v>
      </c>
      <c r="BK250" s="59">
        <f t="shared" si="39"/>
        <v>0</v>
      </c>
      <c r="BL250" s="38" t="s">
        <v>225</v>
      </c>
      <c r="BM250" s="100" t="s">
        <v>775</v>
      </c>
    </row>
    <row r="251" spans="2:65" s="195" customFormat="1" ht="24.2" customHeight="1">
      <c r="B251" s="55"/>
      <c r="C251" s="109" t="s">
        <v>212</v>
      </c>
      <c r="D251" s="109" t="s">
        <v>87</v>
      </c>
      <c r="E251" s="108" t="s">
        <v>774</v>
      </c>
      <c r="F251" s="107" t="s">
        <v>773</v>
      </c>
      <c r="G251" s="106" t="s">
        <v>11</v>
      </c>
      <c r="H251" s="105">
        <v>0.39700000000000002</v>
      </c>
      <c r="I251" s="231"/>
      <c r="J251" s="104">
        <f t="shared" si="30"/>
        <v>0</v>
      </c>
      <c r="K251" s="81"/>
      <c r="L251" s="42"/>
      <c r="M251" s="232" t="s">
        <v>40</v>
      </c>
      <c r="N251" s="124" t="s">
        <v>56</v>
      </c>
      <c r="P251" s="123">
        <f t="shared" si="31"/>
        <v>0</v>
      </c>
      <c r="Q251" s="123">
        <v>0</v>
      </c>
      <c r="R251" s="123">
        <f t="shared" si="32"/>
        <v>0</v>
      </c>
      <c r="S251" s="123">
        <v>0</v>
      </c>
      <c r="T251" s="122">
        <f t="shared" si="33"/>
        <v>0</v>
      </c>
      <c r="AR251" s="100" t="s">
        <v>104</v>
      </c>
      <c r="AT251" s="100" t="s">
        <v>87</v>
      </c>
      <c r="AU251" s="100" t="s">
        <v>26</v>
      </c>
      <c r="AY251" s="38" t="s">
        <v>85</v>
      </c>
      <c r="BE251" s="59">
        <f t="shared" si="34"/>
        <v>0</v>
      </c>
      <c r="BF251" s="59">
        <f t="shared" si="35"/>
        <v>0</v>
      </c>
      <c r="BG251" s="59">
        <f t="shared" si="36"/>
        <v>0</v>
      </c>
      <c r="BH251" s="59">
        <f t="shared" si="37"/>
        <v>0</v>
      </c>
      <c r="BI251" s="59">
        <f t="shared" si="38"/>
        <v>0</v>
      </c>
      <c r="BJ251" s="38" t="s">
        <v>26</v>
      </c>
      <c r="BK251" s="59">
        <f t="shared" si="39"/>
        <v>0</v>
      </c>
      <c r="BL251" s="38" t="s">
        <v>104</v>
      </c>
      <c r="BM251" s="100" t="s">
        <v>772</v>
      </c>
    </row>
    <row r="252" spans="2:65" s="110" customFormat="1" ht="22.9" customHeight="1">
      <c r="B252" s="117"/>
      <c r="D252" s="112" t="s">
        <v>7</v>
      </c>
      <c r="E252" s="119" t="s">
        <v>261</v>
      </c>
      <c r="F252" s="119" t="s">
        <v>262</v>
      </c>
      <c r="I252" s="230"/>
      <c r="J252" s="118">
        <f>BK252</f>
        <v>0</v>
      </c>
      <c r="L252" s="117"/>
      <c r="M252" s="116"/>
      <c r="P252" s="115">
        <f>SUM(P253:P264)</f>
        <v>0</v>
      </c>
      <c r="R252" s="115">
        <f>SUM(R253:R264)</f>
        <v>0.22764999999999999</v>
      </c>
      <c r="T252" s="114">
        <f>SUM(T253:T264)</f>
        <v>0</v>
      </c>
      <c r="AR252" s="112" t="s">
        <v>26</v>
      </c>
      <c r="AT252" s="113" t="s">
        <v>7</v>
      </c>
      <c r="AU252" s="113" t="s">
        <v>25</v>
      </c>
      <c r="AY252" s="112" t="s">
        <v>85</v>
      </c>
      <c r="BK252" s="111">
        <f>SUM(BK253:BK264)</f>
        <v>0</v>
      </c>
    </row>
    <row r="253" spans="2:65" s="195" customFormat="1" ht="33" customHeight="1">
      <c r="B253" s="55"/>
      <c r="C253" s="109" t="s">
        <v>213</v>
      </c>
      <c r="D253" s="109" t="s">
        <v>87</v>
      </c>
      <c r="E253" s="108" t="s">
        <v>771</v>
      </c>
      <c r="F253" s="107" t="s">
        <v>770</v>
      </c>
      <c r="G253" s="106" t="s">
        <v>134</v>
      </c>
      <c r="H253" s="105">
        <v>1</v>
      </c>
      <c r="I253" s="231"/>
      <c r="J253" s="104">
        <f t="shared" ref="J253:J264" si="40">ROUND(I253*H253,2)</f>
        <v>0</v>
      </c>
      <c r="K253" s="81"/>
      <c r="L253" s="42"/>
      <c r="M253" s="232" t="s">
        <v>40</v>
      </c>
      <c r="N253" s="124" t="s">
        <v>56</v>
      </c>
      <c r="P253" s="123">
        <f t="shared" ref="P253:P264" si="41">O253*H253</f>
        <v>0</v>
      </c>
      <c r="Q253" s="123">
        <v>0</v>
      </c>
      <c r="R253" s="123">
        <f t="shared" ref="R253:R264" si="42">Q253*H253</f>
        <v>0</v>
      </c>
      <c r="S253" s="123">
        <v>0</v>
      </c>
      <c r="T253" s="122">
        <f t="shared" ref="T253:T264" si="43">S253*H253</f>
        <v>0</v>
      </c>
      <c r="AR253" s="100" t="s">
        <v>104</v>
      </c>
      <c r="AT253" s="100" t="s">
        <v>87</v>
      </c>
      <c r="AU253" s="100" t="s">
        <v>26</v>
      </c>
      <c r="AY253" s="38" t="s">
        <v>85</v>
      </c>
      <c r="BE253" s="59">
        <f t="shared" ref="BE253:BE264" si="44">IF(N253="základná",J253,0)</f>
        <v>0</v>
      </c>
      <c r="BF253" s="59">
        <f t="shared" ref="BF253:BF264" si="45">IF(N253="znížená",J253,0)</f>
        <v>0</v>
      </c>
      <c r="BG253" s="59">
        <f t="shared" ref="BG253:BG264" si="46">IF(N253="zákl. prenesená",J253,0)</f>
        <v>0</v>
      </c>
      <c r="BH253" s="59">
        <f t="shared" ref="BH253:BH264" si="47">IF(N253="zníž. prenesená",J253,0)</f>
        <v>0</v>
      </c>
      <c r="BI253" s="59">
        <f t="shared" ref="BI253:BI264" si="48">IF(N253="nulová",J253,0)</f>
        <v>0</v>
      </c>
      <c r="BJ253" s="38" t="s">
        <v>26</v>
      </c>
      <c r="BK253" s="59">
        <f t="shared" ref="BK253:BK264" si="49">ROUND(I253*H253,2)</f>
        <v>0</v>
      </c>
      <c r="BL253" s="38" t="s">
        <v>104</v>
      </c>
      <c r="BM253" s="100" t="s">
        <v>769</v>
      </c>
    </row>
    <row r="254" spans="2:65" s="195" customFormat="1" ht="24.2" customHeight="1">
      <c r="B254" s="55"/>
      <c r="C254" s="133" t="s">
        <v>214</v>
      </c>
      <c r="D254" s="133" t="s">
        <v>126</v>
      </c>
      <c r="E254" s="132" t="s">
        <v>768</v>
      </c>
      <c r="F254" s="131" t="s">
        <v>767</v>
      </c>
      <c r="G254" s="130" t="s">
        <v>134</v>
      </c>
      <c r="H254" s="129">
        <v>1</v>
      </c>
      <c r="I254" s="236"/>
      <c r="J254" s="128">
        <f t="shared" si="40"/>
        <v>0</v>
      </c>
      <c r="K254" s="127"/>
      <c r="L254" s="126"/>
      <c r="M254" s="237" t="s">
        <v>40</v>
      </c>
      <c r="N254" s="125" t="s">
        <v>56</v>
      </c>
      <c r="P254" s="123">
        <f t="shared" si="41"/>
        <v>0</v>
      </c>
      <c r="Q254" s="123">
        <v>0.09</v>
      </c>
      <c r="R254" s="123">
        <f t="shared" si="42"/>
        <v>0.09</v>
      </c>
      <c r="S254" s="123">
        <v>0</v>
      </c>
      <c r="T254" s="122">
        <f t="shared" si="43"/>
        <v>0</v>
      </c>
      <c r="AR254" s="100" t="s">
        <v>101</v>
      </c>
      <c r="AT254" s="100" t="s">
        <v>126</v>
      </c>
      <c r="AU254" s="100" t="s">
        <v>26</v>
      </c>
      <c r="AY254" s="38" t="s">
        <v>85</v>
      </c>
      <c r="BE254" s="59">
        <f t="shared" si="44"/>
        <v>0</v>
      </c>
      <c r="BF254" s="59">
        <f t="shared" si="45"/>
        <v>0</v>
      </c>
      <c r="BG254" s="59">
        <f t="shared" si="46"/>
        <v>0</v>
      </c>
      <c r="BH254" s="59">
        <f t="shared" si="47"/>
        <v>0</v>
      </c>
      <c r="BI254" s="59">
        <f t="shared" si="48"/>
        <v>0</v>
      </c>
      <c r="BJ254" s="38" t="s">
        <v>26</v>
      </c>
      <c r="BK254" s="59">
        <f t="shared" si="49"/>
        <v>0</v>
      </c>
      <c r="BL254" s="38" t="s">
        <v>104</v>
      </c>
      <c r="BM254" s="100" t="s">
        <v>766</v>
      </c>
    </row>
    <row r="255" spans="2:65" s="195" customFormat="1" ht="33" customHeight="1">
      <c r="B255" s="55"/>
      <c r="C255" s="109" t="s">
        <v>215</v>
      </c>
      <c r="D255" s="109" t="s">
        <v>87</v>
      </c>
      <c r="E255" s="108" t="s">
        <v>765</v>
      </c>
      <c r="F255" s="107" t="s">
        <v>764</v>
      </c>
      <c r="G255" s="106" t="s">
        <v>134</v>
      </c>
      <c r="H255" s="105">
        <v>1</v>
      </c>
      <c r="I255" s="231"/>
      <c r="J255" s="104">
        <f t="shared" si="40"/>
        <v>0</v>
      </c>
      <c r="K255" s="81"/>
      <c r="L255" s="42"/>
      <c r="M255" s="232" t="s">
        <v>40</v>
      </c>
      <c r="N255" s="124" t="s">
        <v>56</v>
      </c>
      <c r="P255" s="123">
        <f t="shared" si="41"/>
        <v>0</v>
      </c>
      <c r="Q255" s="123">
        <v>0</v>
      </c>
      <c r="R255" s="123">
        <f t="shared" si="42"/>
        <v>0</v>
      </c>
      <c r="S255" s="123">
        <v>0</v>
      </c>
      <c r="T255" s="122">
        <f t="shared" si="43"/>
        <v>0</v>
      </c>
      <c r="AR255" s="100" t="s">
        <v>104</v>
      </c>
      <c r="AT255" s="100" t="s">
        <v>87</v>
      </c>
      <c r="AU255" s="100" t="s">
        <v>26</v>
      </c>
      <c r="AY255" s="38" t="s">
        <v>85</v>
      </c>
      <c r="BE255" s="59">
        <f t="shared" si="44"/>
        <v>0</v>
      </c>
      <c r="BF255" s="59">
        <f t="shared" si="45"/>
        <v>0</v>
      </c>
      <c r="BG255" s="59">
        <f t="shared" si="46"/>
        <v>0</v>
      </c>
      <c r="BH255" s="59">
        <f t="shared" si="47"/>
        <v>0</v>
      </c>
      <c r="BI255" s="59">
        <f t="shared" si="48"/>
        <v>0</v>
      </c>
      <c r="BJ255" s="38" t="s">
        <v>26</v>
      </c>
      <c r="BK255" s="59">
        <f t="shared" si="49"/>
        <v>0</v>
      </c>
      <c r="BL255" s="38" t="s">
        <v>104</v>
      </c>
      <c r="BM255" s="100" t="s">
        <v>763</v>
      </c>
    </row>
    <row r="256" spans="2:65" s="195" customFormat="1" ht="24.2" customHeight="1">
      <c r="B256" s="55"/>
      <c r="C256" s="133" t="s">
        <v>216</v>
      </c>
      <c r="D256" s="133" t="s">
        <v>126</v>
      </c>
      <c r="E256" s="132" t="s">
        <v>762</v>
      </c>
      <c r="F256" s="131" t="s">
        <v>761</v>
      </c>
      <c r="G256" s="130" t="s">
        <v>134</v>
      </c>
      <c r="H256" s="129">
        <v>1</v>
      </c>
      <c r="I256" s="236"/>
      <c r="J256" s="128">
        <f t="shared" si="40"/>
        <v>0</v>
      </c>
      <c r="K256" s="127"/>
      <c r="L256" s="126"/>
      <c r="M256" s="237" t="s">
        <v>40</v>
      </c>
      <c r="N256" s="125" t="s">
        <v>56</v>
      </c>
      <c r="P256" s="123">
        <f t="shared" si="41"/>
        <v>0</v>
      </c>
      <c r="Q256" s="123">
        <v>0.12</v>
      </c>
      <c r="R256" s="123">
        <f t="shared" si="42"/>
        <v>0.12</v>
      </c>
      <c r="S256" s="123">
        <v>0</v>
      </c>
      <c r="T256" s="122">
        <f t="shared" si="43"/>
        <v>0</v>
      </c>
      <c r="AR256" s="100" t="s">
        <v>101</v>
      </c>
      <c r="AT256" s="100" t="s">
        <v>126</v>
      </c>
      <c r="AU256" s="100" t="s">
        <v>26</v>
      </c>
      <c r="AY256" s="38" t="s">
        <v>85</v>
      </c>
      <c r="BE256" s="59">
        <f t="shared" si="44"/>
        <v>0</v>
      </c>
      <c r="BF256" s="59">
        <f t="shared" si="45"/>
        <v>0</v>
      </c>
      <c r="BG256" s="59">
        <f t="shared" si="46"/>
        <v>0</v>
      </c>
      <c r="BH256" s="59">
        <f t="shared" si="47"/>
        <v>0</v>
      </c>
      <c r="BI256" s="59">
        <f t="shared" si="48"/>
        <v>0</v>
      </c>
      <c r="BJ256" s="38" t="s">
        <v>26</v>
      </c>
      <c r="BK256" s="59">
        <f t="shared" si="49"/>
        <v>0</v>
      </c>
      <c r="BL256" s="38" t="s">
        <v>104</v>
      </c>
      <c r="BM256" s="100" t="s">
        <v>760</v>
      </c>
    </row>
    <row r="257" spans="2:65" s="195" customFormat="1" ht="24.2" customHeight="1">
      <c r="B257" s="55"/>
      <c r="C257" s="109" t="s">
        <v>217</v>
      </c>
      <c r="D257" s="109" t="s">
        <v>87</v>
      </c>
      <c r="E257" s="108" t="s">
        <v>759</v>
      </c>
      <c r="F257" s="107" t="s">
        <v>758</v>
      </c>
      <c r="G257" s="106" t="s">
        <v>134</v>
      </c>
      <c r="H257" s="105">
        <v>1</v>
      </c>
      <c r="I257" s="231"/>
      <c r="J257" s="104">
        <f t="shared" si="40"/>
        <v>0</v>
      </c>
      <c r="K257" s="81"/>
      <c r="L257" s="42"/>
      <c r="M257" s="232" t="s">
        <v>40</v>
      </c>
      <c r="N257" s="124" t="s">
        <v>56</v>
      </c>
      <c r="P257" s="123">
        <f t="shared" si="41"/>
        <v>0</v>
      </c>
      <c r="Q257" s="123">
        <v>0</v>
      </c>
      <c r="R257" s="123">
        <f t="shared" si="42"/>
        <v>0</v>
      </c>
      <c r="S257" s="123">
        <v>0</v>
      </c>
      <c r="T257" s="122">
        <f t="shared" si="43"/>
        <v>0</v>
      </c>
      <c r="AR257" s="100" t="s">
        <v>104</v>
      </c>
      <c r="AT257" s="100" t="s">
        <v>87</v>
      </c>
      <c r="AU257" s="100" t="s">
        <v>26</v>
      </c>
      <c r="AY257" s="38" t="s">
        <v>85</v>
      </c>
      <c r="BE257" s="59">
        <f t="shared" si="44"/>
        <v>0</v>
      </c>
      <c r="BF257" s="59">
        <f t="shared" si="45"/>
        <v>0</v>
      </c>
      <c r="BG257" s="59">
        <f t="shared" si="46"/>
        <v>0</v>
      </c>
      <c r="BH257" s="59">
        <f t="shared" si="47"/>
        <v>0</v>
      </c>
      <c r="BI257" s="59">
        <f t="shared" si="48"/>
        <v>0</v>
      </c>
      <c r="BJ257" s="38" t="s">
        <v>26</v>
      </c>
      <c r="BK257" s="59">
        <f t="shared" si="49"/>
        <v>0</v>
      </c>
      <c r="BL257" s="38" t="s">
        <v>104</v>
      </c>
      <c r="BM257" s="100" t="s">
        <v>757</v>
      </c>
    </row>
    <row r="258" spans="2:65" s="195" customFormat="1" ht="24.2" customHeight="1">
      <c r="B258" s="55"/>
      <c r="C258" s="133" t="s">
        <v>218</v>
      </c>
      <c r="D258" s="133" t="s">
        <v>126</v>
      </c>
      <c r="E258" s="132" t="s">
        <v>756</v>
      </c>
      <c r="F258" s="131" t="s">
        <v>755</v>
      </c>
      <c r="G258" s="130" t="s">
        <v>134</v>
      </c>
      <c r="H258" s="129">
        <v>1</v>
      </c>
      <c r="I258" s="236"/>
      <c r="J258" s="128">
        <f t="shared" si="40"/>
        <v>0</v>
      </c>
      <c r="K258" s="127"/>
      <c r="L258" s="126"/>
      <c r="M258" s="237" t="s">
        <v>40</v>
      </c>
      <c r="N258" s="125" t="s">
        <v>56</v>
      </c>
      <c r="P258" s="123">
        <f t="shared" si="41"/>
        <v>0</v>
      </c>
      <c r="Q258" s="123">
        <v>4.7499999999999999E-3</v>
      </c>
      <c r="R258" s="123">
        <f t="shared" si="42"/>
        <v>4.7499999999999999E-3</v>
      </c>
      <c r="S258" s="123">
        <v>0</v>
      </c>
      <c r="T258" s="122">
        <f t="shared" si="43"/>
        <v>0</v>
      </c>
      <c r="AR258" s="100" t="s">
        <v>101</v>
      </c>
      <c r="AT258" s="100" t="s">
        <v>126</v>
      </c>
      <c r="AU258" s="100" t="s">
        <v>26</v>
      </c>
      <c r="AY258" s="38" t="s">
        <v>85</v>
      </c>
      <c r="BE258" s="59">
        <f t="shared" si="44"/>
        <v>0</v>
      </c>
      <c r="BF258" s="59">
        <f t="shared" si="45"/>
        <v>0</v>
      </c>
      <c r="BG258" s="59">
        <f t="shared" si="46"/>
        <v>0</v>
      </c>
      <c r="BH258" s="59">
        <f t="shared" si="47"/>
        <v>0</v>
      </c>
      <c r="BI258" s="59">
        <f t="shared" si="48"/>
        <v>0</v>
      </c>
      <c r="BJ258" s="38" t="s">
        <v>26</v>
      </c>
      <c r="BK258" s="59">
        <f t="shared" si="49"/>
        <v>0</v>
      </c>
      <c r="BL258" s="38" t="s">
        <v>104</v>
      </c>
      <c r="BM258" s="100" t="s">
        <v>754</v>
      </c>
    </row>
    <row r="259" spans="2:65" s="195" customFormat="1" ht="24.2" customHeight="1">
      <c r="B259" s="55"/>
      <c r="C259" s="109" t="s">
        <v>219</v>
      </c>
      <c r="D259" s="109" t="s">
        <v>87</v>
      </c>
      <c r="E259" s="108" t="s">
        <v>753</v>
      </c>
      <c r="F259" s="107" t="s">
        <v>752</v>
      </c>
      <c r="G259" s="106" t="s">
        <v>134</v>
      </c>
      <c r="H259" s="105">
        <v>1</v>
      </c>
      <c r="I259" s="231"/>
      <c r="J259" s="104">
        <f t="shared" si="40"/>
        <v>0</v>
      </c>
      <c r="K259" s="81"/>
      <c r="L259" s="42"/>
      <c r="M259" s="232" t="s">
        <v>40</v>
      </c>
      <c r="N259" s="124" t="s">
        <v>56</v>
      </c>
      <c r="P259" s="123">
        <f t="shared" si="41"/>
        <v>0</v>
      </c>
      <c r="Q259" s="123">
        <v>0</v>
      </c>
      <c r="R259" s="123">
        <f t="shared" si="42"/>
        <v>0</v>
      </c>
      <c r="S259" s="123">
        <v>0</v>
      </c>
      <c r="T259" s="122">
        <f t="shared" si="43"/>
        <v>0</v>
      </c>
      <c r="AR259" s="100" t="s">
        <v>104</v>
      </c>
      <c r="AT259" s="100" t="s">
        <v>87</v>
      </c>
      <c r="AU259" s="100" t="s">
        <v>26</v>
      </c>
      <c r="AY259" s="38" t="s">
        <v>85</v>
      </c>
      <c r="BE259" s="59">
        <f t="shared" si="44"/>
        <v>0</v>
      </c>
      <c r="BF259" s="59">
        <f t="shared" si="45"/>
        <v>0</v>
      </c>
      <c r="BG259" s="59">
        <f t="shared" si="46"/>
        <v>0</v>
      </c>
      <c r="BH259" s="59">
        <f t="shared" si="47"/>
        <v>0</v>
      </c>
      <c r="BI259" s="59">
        <f t="shared" si="48"/>
        <v>0</v>
      </c>
      <c r="BJ259" s="38" t="s">
        <v>26</v>
      </c>
      <c r="BK259" s="59">
        <f t="shared" si="49"/>
        <v>0</v>
      </c>
      <c r="BL259" s="38" t="s">
        <v>104</v>
      </c>
      <c r="BM259" s="100" t="s">
        <v>751</v>
      </c>
    </row>
    <row r="260" spans="2:65" s="195" customFormat="1" ht="24.2" customHeight="1">
      <c r="B260" s="55"/>
      <c r="C260" s="133" t="s">
        <v>220</v>
      </c>
      <c r="D260" s="133" t="s">
        <v>126</v>
      </c>
      <c r="E260" s="132" t="s">
        <v>750</v>
      </c>
      <c r="F260" s="131" t="s">
        <v>749</v>
      </c>
      <c r="G260" s="130" t="s">
        <v>134</v>
      </c>
      <c r="H260" s="129">
        <v>1</v>
      </c>
      <c r="I260" s="236"/>
      <c r="J260" s="128">
        <f t="shared" si="40"/>
        <v>0</v>
      </c>
      <c r="K260" s="127"/>
      <c r="L260" s="126"/>
      <c r="M260" s="237" t="s">
        <v>40</v>
      </c>
      <c r="N260" s="125" t="s">
        <v>56</v>
      </c>
      <c r="P260" s="123">
        <f t="shared" si="41"/>
        <v>0</v>
      </c>
      <c r="Q260" s="123">
        <v>8.3000000000000001E-3</v>
      </c>
      <c r="R260" s="123">
        <f t="shared" si="42"/>
        <v>8.3000000000000001E-3</v>
      </c>
      <c r="S260" s="123">
        <v>0</v>
      </c>
      <c r="T260" s="122">
        <f t="shared" si="43"/>
        <v>0</v>
      </c>
      <c r="AR260" s="100" t="s">
        <v>101</v>
      </c>
      <c r="AT260" s="100" t="s">
        <v>126</v>
      </c>
      <c r="AU260" s="100" t="s">
        <v>26</v>
      </c>
      <c r="AY260" s="38" t="s">
        <v>85</v>
      </c>
      <c r="BE260" s="59">
        <f t="shared" si="44"/>
        <v>0</v>
      </c>
      <c r="BF260" s="59">
        <f t="shared" si="45"/>
        <v>0</v>
      </c>
      <c r="BG260" s="59">
        <f t="shared" si="46"/>
        <v>0</v>
      </c>
      <c r="BH260" s="59">
        <f t="shared" si="47"/>
        <v>0</v>
      </c>
      <c r="BI260" s="59">
        <f t="shared" si="48"/>
        <v>0</v>
      </c>
      <c r="BJ260" s="38" t="s">
        <v>26</v>
      </c>
      <c r="BK260" s="59">
        <f t="shared" si="49"/>
        <v>0</v>
      </c>
      <c r="BL260" s="38" t="s">
        <v>104</v>
      </c>
      <c r="BM260" s="100" t="s">
        <v>748</v>
      </c>
    </row>
    <row r="261" spans="2:65" s="195" customFormat="1" ht="16.5" customHeight="1">
      <c r="B261" s="55"/>
      <c r="C261" s="109" t="s">
        <v>221</v>
      </c>
      <c r="D261" s="109" t="s">
        <v>87</v>
      </c>
      <c r="E261" s="108" t="s">
        <v>747</v>
      </c>
      <c r="F261" s="107" t="s">
        <v>746</v>
      </c>
      <c r="G261" s="106" t="s">
        <v>134</v>
      </c>
      <c r="H261" s="105">
        <v>2</v>
      </c>
      <c r="I261" s="231"/>
      <c r="J261" s="104">
        <f t="shared" si="40"/>
        <v>0</v>
      </c>
      <c r="K261" s="81"/>
      <c r="L261" s="42"/>
      <c r="M261" s="232" t="s">
        <v>40</v>
      </c>
      <c r="N261" s="124" t="s">
        <v>56</v>
      </c>
      <c r="P261" s="123">
        <f t="shared" si="41"/>
        <v>0</v>
      </c>
      <c r="Q261" s="123">
        <v>0</v>
      </c>
      <c r="R261" s="123">
        <f t="shared" si="42"/>
        <v>0</v>
      </c>
      <c r="S261" s="123">
        <v>0</v>
      </c>
      <c r="T261" s="122">
        <f t="shared" si="43"/>
        <v>0</v>
      </c>
      <c r="AR261" s="100" t="s">
        <v>104</v>
      </c>
      <c r="AT261" s="100" t="s">
        <v>87</v>
      </c>
      <c r="AU261" s="100" t="s">
        <v>26</v>
      </c>
      <c r="AY261" s="38" t="s">
        <v>85</v>
      </c>
      <c r="BE261" s="59">
        <f t="shared" si="44"/>
        <v>0</v>
      </c>
      <c r="BF261" s="59">
        <f t="shared" si="45"/>
        <v>0</v>
      </c>
      <c r="BG261" s="59">
        <f t="shared" si="46"/>
        <v>0</v>
      </c>
      <c r="BH261" s="59">
        <f t="shared" si="47"/>
        <v>0</v>
      </c>
      <c r="BI261" s="59">
        <f t="shared" si="48"/>
        <v>0</v>
      </c>
      <c r="BJ261" s="38" t="s">
        <v>26</v>
      </c>
      <c r="BK261" s="59">
        <f t="shared" si="49"/>
        <v>0</v>
      </c>
      <c r="BL261" s="38" t="s">
        <v>104</v>
      </c>
      <c r="BM261" s="100" t="s">
        <v>745</v>
      </c>
    </row>
    <row r="262" spans="2:65" s="195" customFormat="1" ht="24.2" customHeight="1">
      <c r="B262" s="55"/>
      <c r="C262" s="133" t="s">
        <v>222</v>
      </c>
      <c r="D262" s="133" t="s">
        <v>126</v>
      </c>
      <c r="E262" s="132" t="s">
        <v>744</v>
      </c>
      <c r="F262" s="131" t="s">
        <v>743</v>
      </c>
      <c r="G262" s="130" t="s">
        <v>134</v>
      </c>
      <c r="H262" s="129">
        <v>2</v>
      </c>
      <c r="I262" s="236"/>
      <c r="J262" s="128">
        <f t="shared" si="40"/>
        <v>0</v>
      </c>
      <c r="K262" s="127"/>
      <c r="L262" s="126"/>
      <c r="M262" s="237" t="s">
        <v>40</v>
      </c>
      <c r="N262" s="125" t="s">
        <v>56</v>
      </c>
      <c r="P262" s="123">
        <f t="shared" si="41"/>
        <v>0</v>
      </c>
      <c r="Q262" s="123">
        <v>2.3E-3</v>
      </c>
      <c r="R262" s="123">
        <f t="shared" si="42"/>
        <v>4.5999999999999999E-3</v>
      </c>
      <c r="S262" s="123">
        <v>0</v>
      </c>
      <c r="T262" s="122">
        <f t="shared" si="43"/>
        <v>0</v>
      </c>
      <c r="AR262" s="100" t="s">
        <v>225</v>
      </c>
      <c r="AT262" s="100" t="s">
        <v>126</v>
      </c>
      <c r="AU262" s="100" t="s">
        <v>26</v>
      </c>
      <c r="AY262" s="38" t="s">
        <v>85</v>
      </c>
      <c r="BE262" s="59">
        <f t="shared" si="44"/>
        <v>0</v>
      </c>
      <c r="BF262" s="59">
        <f t="shared" si="45"/>
        <v>0</v>
      </c>
      <c r="BG262" s="59">
        <f t="shared" si="46"/>
        <v>0</v>
      </c>
      <c r="BH262" s="59">
        <f t="shared" si="47"/>
        <v>0</v>
      </c>
      <c r="BI262" s="59">
        <f t="shared" si="48"/>
        <v>0</v>
      </c>
      <c r="BJ262" s="38" t="s">
        <v>26</v>
      </c>
      <c r="BK262" s="59">
        <f t="shared" si="49"/>
        <v>0</v>
      </c>
      <c r="BL262" s="38" t="s">
        <v>225</v>
      </c>
      <c r="BM262" s="100" t="s">
        <v>742</v>
      </c>
    </row>
    <row r="263" spans="2:65" s="195" customFormat="1" ht="16.5" customHeight="1">
      <c r="B263" s="55"/>
      <c r="C263" s="109" t="s">
        <v>223</v>
      </c>
      <c r="D263" s="109" t="s">
        <v>87</v>
      </c>
      <c r="E263" s="108" t="s">
        <v>741</v>
      </c>
      <c r="F263" s="107" t="s">
        <v>740</v>
      </c>
      <c r="G263" s="106" t="s">
        <v>134</v>
      </c>
      <c r="H263" s="105">
        <v>2</v>
      </c>
      <c r="I263" s="231"/>
      <c r="J263" s="104">
        <f t="shared" si="40"/>
        <v>0</v>
      </c>
      <c r="K263" s="81"/>
      <c r="L263" s="42"/>
      <c r="M263" s="232" t="s">
        <v>40</v>
      </c>
      <c r="N263" s="124" t="s">
        <v>56</v>
      </c>
      <c r="P263" s="123">
        <f t="shared" si="41"/>
        <v>0</v>
      </c>
      <c r="Q263" s="123">
        <v>0</v>
      </c>
      <c r="R263" s="123">
        <f t="shared" si="42"/>
        <v>0</v>
      </c>
      <c r="S263" s="123">
        <v>0</v>
      </c>
      <c r="T263" s="122">
        <f t="shared" si="43"/>
        <v>0</v>
      </c>
      <c r="AR263" s="100" t="s">
        <v>104</v>
      </c>
      <c r="AT263" s="100" t="s">
        <v>87</v>
      </c>
      <c r="AU263" s="100" t="s">
        <v>26</v>
      </c>
      <c r="AY263" s="38" t="s">
        <v>85</v>
      </c>
      <c r="BE263" s="59">
        <f t="shared" si="44"/>
        <v>0</v>
      </c>
      <c r="BF263" s="59">
        <f t="shared" si="45"/>
        <v>0</v>
      </c>
      <c r="BG263" s="59">
        <f t="shared" si="46"/>
        <v>0</v>
      </c>
      <c r="BH263" s="59">
        <f t="shared" si="47"/>
        <v>0</v>
      </c>
      <c r="BI263" s="59">
        <f t="shared" si="48"/>
        <v>0</v>
      </c>
      <c r="BJ263" s="38" t="s">
        <v>26</v>
      </c>
      <c r="BK263" s="59">
        <f t="shared" si="49"/>
        <v>0</v>
      </c>
      <c r="BL263" s="38" t="s">
        <v>104</v>
      </c>
      <c r="BM263" s="100" t="s">
        <v>739</v>
      </c>
    </row>
    <row r="264" spans="2:65" s="195" customFormat="1" ht="21.75" customHeight="1">
      <c r="B264" s="55"/>
      <c r="C264" s="109" t="s">
        <v>224</v>
      </c>
      <c r="D264" s="109" t="s">
        <v>87</v>
      </c>
      <c r="E264" s="108" t="s">
        <v>738</v>
      </c>
      <c r="F264" s="107" t="s">
        <v>737</v>
      </c>
      <c r="G264" s="106" t="s">
        <v>11</v>
      </c>
      <c r="H264" s="105">
        <v>0.223</v>
      </c>
      <c r="I264" s="231"/>
      <c r="J264" s="104">
        <f t="shared" si="40"/>
        <v>0</v>
      </c>
      <c r="K264" s="81"/>
      <c r="L264" s="42"/>
      <c r="M264" s="232" t="s">
        <v>40</v>
      </c>
      <c r="N264" s="124" t="s">
        <v>56</v>
      </c>
      <c r="P264" s="123">
        <f t="shared" si="41"/>
        <v>0</v>
      </c>
      <c r="Q264" s="123">
        <v>0</v>
      </c>
      <c r="R264" s="123">
        <f t="shared" si="42"/>
        <v>0</v>
      </c>
      <c r="S264" s="123">
        <v>0</v>
      </c>
      <c r="T264" s="122">
        <f t="shared" si="43"/>
        <v>0</v>
      </c>
      <c r="AR264" s="100" t="s">
        <v>104</v>
      </c>
      <c r="AT264" s="100" t="s">
        <v>87</v>
      </c>
      <c r="AU264" s="100" t="s">
        <v>26</v>
      </c>
      <c r="AY264" s="38" t="s">
        <v>85</v>
      </c>
      <c r="BE264" s="59">
        <f t="shared" si="44"/>
        <v>0</v>
      </c>
      <c r="BF264" s="59">
        <f t="shared" si="45"/>
        <v>0</v>
      </c>
      <c r="BG264" s="59">
        <f t="shared" si="46"/>
        <v>0</v>
      </c>
      <c r="BH264" s="59">
        <f t="shared" si="47"/>
        <v>0</v>
      </c>
      <c r="BI264" s="59">
        <f t="shared" si="48"/>
        <v>0</v>
      </c>
      <c r="BJ264" s="38" t="s">
        <v>26</v>
      </c>
      <c r="BK264" s="59">
        <f t="shared" si="49"/>
        <v>0</v>
      </c>
      <c r="BL264" s="38" t="s">
        <v>104</v>
      </c>
      <c r="BM264" s="100" t="s">
        <v>736</v>
      </c>
    </row>
    <row r="265" spans="2:65" s="110" customFormat="1" ht="22.9" customHeight="1">
      <c r="B265" s="117"/>
      <c r="D265" s="112" t="s">
        <v>7</v>
      </c>
      <c r="E265" s="119" t="s">
        <v>229</v>
      </c>
      <c r="F265" s="119" t="s">
        <v>322</v>
      </c>
      <c r="I265" s="230"/>
      <c r="J265" s="118">
        <f>BK265</f>
        <v>0</v>
      </c>
      <c r="L265" s="117"/>
      <c r="M265" s="116"/>
      <c r="P265" s="115">
        <f>P266</f>
        <v>0</v>
      </c>
      <c r="R265" s="115">
        <f>R266</f>
        <v>1.8000000000000001E-4</v>
      </c>
      <c r="T265" s="114">
        <f>T266</f>
        <v>0</v>
      </c>
      <c r="AR265" s="112" t="s">
        <v>26</v>
      </c>
      <c r="AT265" s="113" t="s">
        <v>7</v>
      </c>
      <c r="AU265" s="113" t="s">
        <v>25</v>
      </c>
      <c r="AY265" s="112" t="s">
        <v>85</v>
      </c>
      <c r="BK265" s="111">
        <f>BK266</f>
        <v>0</v>
      </c>
    </row>
    <row r="266" spans="2:65" s="195" customFormat="1" ht="16.5" customHeight="1">
      <c r="B266" s="55"/>
      <c r="C266" s="109" t="s">
        <v>225</v>
      </c>
      <c r="D266" s="109" t="s">
        <v>87</v>
      </c>
      <c r="E266" s="108" t="s">
        <v>735</v>
      </c>
      <c r="F266" s="107" t="s">
        <v>734</v>
      </c>
      <c r="G266" s="106" t="s">
        <v>133</v>
      </c>
      <c r="H266" s="105">
        <v>1</v>
      </c>
      <c r="I266" s="231"/>
      <c r="J266" s="104">
        <f>ROUND(I266*H266,2)</f>
        <v>0</v>
      </c>
      <c r="K266" s="81"/>
      <c r="L266" s="42"/>
      <c r="M266" s="241" t="s">
        <v>40</v>
      </c>
      <c r="N266" s="103" t="s">
        <v>56</v>
      </c>
      <c r="O266" s="240"/>
      <c r="P266" s="102">
        <f>O266*H266</f>
        <v>0</v>
      </c>
      <c r="Q266" s="102">
        <v>1.8000000000000001E-4</v>
      </c>
      <c r="R266" s="102">
        <f>Q266*H266</f>
        <v>1.8000000000000001E-4</v>
      </c>
      <c r="S266" s="102">
        <v>0</v>
      </c>
      <c r="T266" s="101">
        <f>S266*H266</f>
        <v>0</v>
      </c>
      <c r="AR266" s="100" t="s">
        <v>104</v>
      </c>
      <c r="AT266" s="100" t="s">
        <v>87</v>
      </c>
      <c r="AU266" s="100" t="s">
        <v>26</v>
      </c>
      <c r="AY266" s="38" t="s">
        <v>85</v>
      </c>
      <c r="BE266" s="59">
        <f>IF(N266="základná",J266,0)</f>
        <v>0</v>
      </c>
      <c r="BF266" s="59">
        <f>IF(N266="znížená",J266,0)</f>
        <v>0</v>
      </c>
      <c r="BG266" s="59">
        <f>IF(N266="zákl. prenesená",J266,0)</f>
        <v>0</v>
      </c>
      <c r="BH266" s="59">
        <f>IF(N266="zníž. prenesená",J266,0)</f>
        <v>0</v>
      </c>
      <c r="BI266" s="59">
        <f>IF(N266="nulová",J266,0)</f>
        <v>0</v>
      </c>
      <c r="BJ266" s="38" t="s">
        <v>26</v>
      </c>
      <c r="BK266" s="59">
        <f>ROUND(I266*H266,2)</f>
        <v>0</v>
      </c>
      <c r="BL266" s="38" t="s">
        <v>104</v>
      </c>
      <c r="BM266" s="100" t="s">
        <v>733</v>
      </c>
    </row>
    <row r="267" spans="2:65" s="195" customFormat="1" ht="6.95" customHeight="1">
      <c r="B267" s="51"/>
      <c r="C267" s="52"/>
      <c r="D267" s="52"/>
      <c r="E267" s="52"/>
      <c r="F267" s="52"/>
      <c r="G267" s="52"/>
      <c r="H267" s="52"/>
      <c r="I267" s="52"/>
      <c r="J267" s="52"/>
      <c r="K267" s="52"/>
      <c r="L267" s="42"/>
    </row>
  </sheetData>
  <autoFilter ref="C126:K266" xr:uid="{00000000-0009-0000-0000-000002000000}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52A1-CF38-4785-9DA9-4EF153DC889E}">
  <dimension ref="A1:N90"/>
  <sheetViews>
    <sheetView showGridLines="0" topLeftCell="A73" workbookViewId="0">
      <selection activeCell="M9" sqref="M9"/>
    </sheetView>
  </sheetViews>
  <sheetFormatPr defaultRowHeight="12.75"/>
  <cols>
    <col min="1" max="1" width="6.7109375" style="255" customWidth="1"/>
    <col min="2" max="2" width="3.7109375" style="256" customWidth="1"/>
    <col min="3" max="3" width="13" style="257" customWidth="1"/>
    <col min="4" max="4" width="45.7109375" style="262" customWidth="1"/>
    <col min="5" max="5" width="11.28515625" style="259" customWidth="1"/>
    <col min="6" max="6" width="5.85546875" style="260" customWidth="1"/>
    <col min="7" max="7" width="8.7109375" style="261" customWidth="1"/>
    <col min="8" max="8" width="9.7109375" style="261" customWidth="1"/>
    <col min="9" max="9" width="8.28515625" style="260" customWidth="1"/>
    <col min="10" max="10" width="8.7109375" style="260" customWidth="1"/>
    <col min="11" max="14" width="9.140625" style="260"/>
    <col min="15" max="254" width="9.140625" style="243"/>
    <col min="255" max="255" width="6.7109375" style="243" customWidth="1"/>
    <col min="256" max="256" width="3.7109375" style="243" customWidth="1"/>
    <col min="257" max="257" width="13" style="243" customWidth="1"/>
    <col min="258" max="258" width="45.7109375" style="243" customWidth="1"/>
    <col min="259" max="259" width="11.28515625" style="243" customWidth="1"/>
    <col min="260" max="260" width="5.85546875" style="243" customWidth="1"/>
    <col min="261" max="261" width="8.7109375" style="243" customWidth="1"/>
    <col min="262" max="264" width="9.7109375" style="243" customWidth="1"/>
    <col min="265" max="265" width="8.28515625" style="243" customWidth="1"/>
    <col min="266" max="266" width="8.7109375" style="243" customWidth="1"/>
    <col min="267" max="510" width="9.140625" style="243"/>
    <col min="511" max="511" width="6.7109375" style="243" customWidth="1"/>
    <col min="512" max="512" width="3.7109375" style="243" customWidth="1"/>
    <col min="513" max="513" width="13" style="243" customWidth="1"/>
    <col min="514" max="514" width="45.7109375" style="243" customWidth="1"/>
    <col min="515" max="515" width="11.28515625" style="243" customWidth="1"/>
    <col min="516" max="516" width="5.85546875" style="243" customWidth="1"/>
    <col min="517" max="517" width="8.7109375" style="243" customWidth="1"/>
    <col min="518" max="520" width="9.7109375" style="243" customWidth="1"/>
    <col min="521" max="521" width="8.28515625" style="243" customWidth="1"/>
    <col min="522" max="522" width="8.7109375" style="243" customWidth="1"/>
    <col min="523" max="766" width="9.140625" style="243"/>
    <col min="767" max="767" width="6.7109375" style="243" customWidth="1"/>
    <col min="768" max="768" width="3.7109375" style="243" customWidth="1"/>
    <col min="769" max="769" width="13" style="243" customWidth="1"/>
    <col min="770" max="770" width="45.7109375" style="243" customWidth="1"/>
    <col min="771" max="771" width="11.28515625" style="243" customWidth="1"/>
    <col min="772" max="772" width="5.85546875" style="243" customWidth="1"/>
    <col min="773" max="773" width="8.7109375" style="243" customWidth="1"/>
    <col min="774" max="776" width="9.7109375" style="243" customWidth="1"/>
    <col min="777" max="777" width="8.28515625" style="243" customWidth="1"/>
    <col min="778" max="778" width="8.7109375" style="243" customWidth="1"/>
    <col min="779" max="1022" width="9.140625" style="243"/>
    <col min="1023" max="1023" width="6.7109375" style="243" customWidth="1"/>
    <col min="1024" max="1024" width="3.7109375" style="243" customWidth="1"/>
    <col min="1025" max="1025" width="13" style="243" customWidth="1"/>
    <col min="1026" max="1026" width="45.7109375" style="243" customWidth="1"/>
    <col min="1027" max="1027" width="11.28515625" style="243" customWidth="1"/>
    <col min="1028" max="1028" width="5.85546875" style="243" customWidth="1"/>
    <col min="1029" max="1029" width="8.7109375" style="243" customWidth="1"/>
    <col min="1030" max="1032" width="9.7109375" style="243" customWidth="1"/>
    <col min="1033" max="1033" width="8.28515625" style="243" customWidth="1"/>
    <col min="1034" max="1034" width="8.7109375" style="243" customWidth="1"/>
    <col min="1035" max="1278" width="9.140625" style="243"/>
    <col min="1279" max="1279" width="6.7109375" style="243" customWidth="1"/>
    <col min="1280" max="1280" width="3.7109375" style="243" customWidth="1"/>
    <col min="1281" max="1281" width="13" style="243" customWidth="1"/>
    <col min="1282" max="1282" width="45.7109375" style="243" customWidth="1"/>
    <col min="1283" max="1283" width="11.28515625" style="243" customWidth="1"/>
    <col min="1284" max="1284" width="5.85546875" style="243" customWidth="1"/>
    <col min="1285" max="1285" width="8.7109375" style="243" customWidth="1"/>
    <col min="1286" max="1288" width="9.7109375" style="243" customWidth="1"/>
    <col min="1289" max="1289" width="8.28515625" style="243" customWidth="1"/>
    <col min="1290" max="1290" width="8.7109375" style="243" customWidth="1"/>
    <col min="1291" max="1534" width="9.140625" style="243"/>
    <col min="1535" max="1535" width="6.7109375" style="243" customWidth="1"/>
    <col min="1536" max="1536" width="3.7109375" style="243" customWidth="1"/>
    <col min="1537" max="1537" width="13" style="243" customWidth="1"/>
    <col min="1538" max="1538" width="45.7109375" style="243" customWidth="1"/>
    <col min="1539" max="1539" width="11.28515625" style="243" customWidth="1"/>
    <col min="1540" max="1540" width="5.85546875" style="243" customWidth="1"/>
    <col min="1541" max="1541" width="8.7109375" style="243" customWidth="1"/>
    <col min="1542" max="1544" width="9.7109375" style="243" customWidth="1"/>
    <col min="1545" max="1545" width="8.28515625" style="243" customWidth="1"/>
    <col min="1546" max="1546" width="8.7109375" style="243" customWidth="1"/>
    <col min="1547" max="1790" width="9.140625" style="243"/>
    <col min="1791" max="1791" width="6.7109375" style="243" customWidth="1"/>
    <col min="1792" max="1792" width="3.7109375" style="243" customWidth="1"/>
    <col min="1793" max="1793" width="13" style="243" customWidth="1"/>
    <col min="1794" max="1794" width="45.7109375" style="243" customWidth="1"/>
    <col min="1795" max="1795" width="11.28515625" style="243" customWidth="1"/>
    <col min="1796" max="1796" width="5.85546875" style="243" customWidth="1"/>
    <col min="1797" max="1797" width="8.7109375" style="243" customWidth="1"/>
    <col min="1798" max="1800" width="9.7109375" style="243" customWidth="1"/>
    <col min="1801" max="1801" width="8.28515625" style="243" customWidth="1"/>
    <col min="1802" max="1802" width="8.7109375" style="243" customWidth="1"/>
    <col min="1803" max="2046" width="9.140625" style="243"/>
    <col min="2047" max="2047" width="6.7109375" style="243" customWidth="1"/>
    <col min="2048" max="2048" width="3.7109375" style="243" customWidth="1"/>
    <col min="2049" max="2049" width="13" style="243" customWidth="1"/>
    <col min="2050" max="2050" width="45.7109375" style="243" customWidth="1"/>
    <col min="2051" max="2051" width="11.28515625" style="243" customWidth="1"/>
    <col min="2052" max="2052" width="5.85546875" style="243" customWidth="1"/>
    <col min="2053" max="2053" width="8.7109375" style="243" customWidth="1"/>
    <col min="2054" max="2056" width="9.7109375" style="243" customWidth="1"/>
    <col min="2057" max="2057" width="8.28515625" style="243" customWidth="1"/>
    <col min="2058" max="2058" width="8.7109375" style="243" customWidth="1"/>
    <col min="2059" max="2302" width="9.140625" style="243"/>
    <col min="2303" max="2303" width="6.7109375" style="243" customWidth="1"/>
    <col min="2304" max="2304" width="3.7109375" style="243" customWidth="1"/>
    <col min="2305" max="2305" width="13" style="243" customWidth="1"/>
    <col min="2306" max="2306" width="45.7109375" style="243" customWidth="1"/>
    <col min="2307" max="2307" width="11.28515625" style="243" customWidth="1"/>
    <col min="2308" max="2308" width="5.85546875" style="243" customWidth="1"/>
    <col min="2309" max="2309" width="8.7109375" style="243" customWidth="1"/>
    <col min="2310" max="2312" width="9.7109375" style="243" customWidth="1"/>
    <col min="2313" max="2313" width="8.28515625" style="243" customWidth="1"/>
    <col min="2314" max="2314" width="8.7109375" style="243" customWidth="1"/>
    <col min="2315" max="2558" width="9.140625" style="243"/>
    <col min="2559" max="2559" width="6.7109375" style="243" customWidth="1"/>
    <col min="2560" max="2560" width="3.7109375" style="243" customWidth="1"/>
    <col min="2561" max="2561" width="13" style="243" customWidth="1"/>
    <col min="2562" max="2562" width="45.7109375" style="243" customWidth="1"/>
    <col min="2563" max="2563" width="11.28515625" style="243" customWidth="1"/>
    <col min="2564" max="2564" width="5.85546875" style="243" customWidth="1"/>
    <col min="2565" max="2565" width="8.7109375" style="243" customWidth="1"/>
    <col min="2566" max="2568" width="9.7109375" style="243" customWidth="1"/>
    <col min="2569" max="2569" width="8.28515625" style="243" customWidth="1"/>
    <col min="2570" max="2570" width="8.7109375" style="243" customWidth="1"/>
    <col min="2571" max="2814" width="9.140625" style="243"/>
    <col min="2815" max="2815" width="6.7109375" style="243" customWidth="1"/>
    <col min="2816" max="2816" width="3.7109375" style="243" customWidth="1"/>
    <col min="2817" max="2817" width="13" style="243" customWidth="1"/>
    <col min="2818" max="2818" width="45.7109375" style="243" customWidth="1"/>
    <col min="2819" max="2819" width="11.28515625" style="243" customWidth="1"/>
    <col min="2820" max="2820" width="5.85546875" style="243" customWidth="1"/>
    <col min="2821" max="2821" width="8.7109375" style="243" customWidth="1"/>
    <col min="2822" max="2824" width="9.7109375" style="243" customWidth="1"/>
    <col min="2825" max="2825" width="8.28515625" style="243" customWidth="1"/>
    <col min="2826" max="2826" width="8.7109375" style="243" customWidth="1"/>
    <col min="2827" max="3070" width="9.140625" style="243"/>
    <col min="3071" max="3071" width="6.7109375" style="243" customWidth="1"/>
    <col min="3072" max="3072" width="3.7109375" style="243" customWidth="1"/>
    <col min="3073" max="3073" width="13" style="243" customWidth="1"/>
    <col min="3074" max="3074" width="45.7109375" style="243" customWidth="1"/>
    <col min="3075" max="3075" width="11.28515625" style="243" customWidth="1"/>
    <col min="3076" max="3076" width="5.85546875" style="243" customWidth="1"/>
    <col min="3077" max="3077" width="8.7109375" style="243" customWidth="1"/>
    <col min="3078" max="3080" width="9.7109375" style="243" customWidth="1"/>
    <col min="3081" max="3081" width="8.28515625" style="243" customWidth="1"/>
    <col min="3082" max="3082" width="8.7109375" style="243" customWidth="1"/>
    <col min="3083" max="3326" width="9.140625" style="243"/>
    <col min="3327" max="3327" width="6.7109375" style="243" customWidth="1"/>
    <col min="3328" max="3328" width="3.7109375" style="243" customWidth="1"/>
    <col min="3329" max="3329" width="13" style="243" customWidth="1"/>
    <col min="3330" max="3330" width="45.7109375" style="243" customWidth="1"/>
    <col min="3331" max="3331" width="11.28515625" style="243" customWidth="1"/>
    <col min="3332" max="3332" width="5.85546875" style="243" customWidth="1"/>
    <col min="3333" max="3333" width="8.7109375" style="243" customWidth="1"/>
    <col min="3334" max="3336" width="9.7109375" style="243" customWidth="1"/>
    <col min="3337" max="3337" width="8.28515625" style="243" customWidth="1"/>
    <col min="3338" max="3338" width="8.7109375" style="243" customWidth="1"/>
    <col min="3339" max="3582" width="9.140625" style="243"/>
    <col min="3583" max="3583" width="6.7109375" style="243" customWidth="1"/>
    <col min="3584" max="3584" width="3.7109375" style="243" customWidth="1"/>
    <col min="3585" max="3585" width="13" style="243" customWidth="1"/>
    <col min="3586" max="3586" width="45.7109375" style="243" customWidth="1"/>
    <col min="3587" max="3587" width="11.28515625" style="243" customWidth="1"/>
    <col min="3588" max="3588" width="5.85546875" style="243" customWidth="1"/>
    <col min="3589" max="3589" width="8.7109375" style="243" customWidth="1"/>
    <col min="3590" max="3592" width="9.7109375" style="243" customWidth="1"/>
    <col min="3593" max="3593" width="8.28515625" style="243" customWidth="1"/>
    <col min="3594" max="3594" width="8.7109375" style="243" customWidth="1"/>
    <col min="3595" max="3838" width="9.140625" style="243"/>
    <col min="3839" max="3839" width="6.7109375" style="243" customWidth="1"/>
    <col min="3840" max="3840" width="3.7109375" style="243" customWidth="1"/>
    <col min="3841" max="3841" width="13" style="243" customWidth="1"/>
    <col min="3842" max="3842" width="45.7109375" style="243" customWidth="1"/>
    <col min="3843" max="3843" width="11.28515625" style="243" customWidth="1"/>
    <col min="3844" max="3844" width="5.85546875" style="243" customWidth="1"/>
    <col min="3845" max="3845" width="8.7109375" style="243" customWidth="1"/>
    <col min="3846" max="3848" width="9.7109375" style="243" customWidth="1"/>
    <col min="3849" max="3849" width="8.28515625" style="243" customWidth="1"/>
    <col min="3850" max="3850" width="8.7109375" style="243" customWidth="1"/>
    <col min="3851" max="4094" width="9.140625" style="243"/>
    <col min="4095" max="4095" width="6.7109375" style="243" customWidth="1"/>
    <col min="4096" max="4096" width="3.7109375" style="243" customWidth="1"/>
    <col min="4097" max="4097" width="13" style="243" customWidth="1"/>
    <col min="4098" max="4098" width="45.7109375" style="243" customWidth="1"/>
    <col min="4099" max="4099" width="11.28515625" style="243" customWidth="1"/>
    <col min="4100" max="4100" width="5.85546875" style="243" customWidth="1"/>
    <col min="4101" max="4101" width="8.7109375" style="243" customWidth="1"/>
    <col min="4102" max="4104" width="9.7109375" style="243" customWidth="1"/>
    <col min="4105" max="4105" width="8.28515625" style="243" customWidth="1"/>
    <col min="4106" max="4106" width="8.7109375" style="243" customWidth="1"/>
    <col min="4107" max="4350" width="9.140625" style="243"/>
    <col min="4351" max="4351" width="6.7109375" style="243" customWidth="1"/>
    <col min="4352" max="4352" width="3.7109375" style="243" customWidth="1"/>
    <col min="4353" max="4353" width="13" style="243" customWidth="1"/>
    <col min="4354" max="4354" width="45.7109375" style="243" customWidth="1"/>
    <col min="4355" max="4355" width="11.28515625" style="243" customWidth="1"/>
    <col min="4356" max="4356" width="5.85546875" style="243" customWidth="1"/>
    <col min="4357" max="4357" width="8.7109375" style="243" customWidth="1"/>
    <col min="4358" max="4360" width="9.7109375" style="243" customWidth="1"/>
    <col min="4361" max="4361" width="8.28515625" style="243" customWidth="1"/>
    <col min="4362" max="4362" width="8.7109375" style="243" customWidth="1"/>
    <col min="4363" max="4606" width="9.140625" style="243"/>
    <col min="4607" max="4607" width="6.7109375" style="243" customWidth="1"/>
    <col min="4608" max="4608" width="3.7109375" style="243" customWidth="1"/>
    <col min="4609" max="4609" width="13" style="243" customWidth="1"/>
    <col min="4610" max="4610" width="45.7109375" style="243" customWidth="1"/>
    <col min="4611" max="4611" width="11.28515625" style="243" customWidth="1"/>
    <col min="4612" max="4612" width="5.85546875" style="243" customWidth="1"/>
    <col min="4613" max="4613" width="8.7109375" style="243" customWidth="1"/>
    <col min="4614" max="4616" width="9.7109375" style="243" customWidth="1"/>
    <col min="4617" max="4617" width="8.28515625" style="243" customWidth="1"/>
    <col min="4618" max="4618" width="8.7109375" style="243" customWidth="1"/>
    <col min="4619" max="4862" width="9.140625" style="243"/>
    <col min="4863" max="4863" width="6.7109375" style="243" customWidth="1"/>
    <col min="4864" max="4864" width="3.7109375" style="243" customWidth="1"/>
    <col min="4865" max="4865" width="13" style="243" customWidth="1"/>
    <col min="4866" max="4866" width="45.7109375" style="243" customWidth="1"/>
    <col min="4867" max="4867" width="11.28515625" style="243" customWidth="1"/>
    <col min="4868" max="4868" width="5.85546875" style="243" customWidth="1"/>
    <col min="4869" max="4869" width="8.7109375" style="243" customWidth="1"/>
    <col min="4870" max="4872" width="9.7109375" style="243" customWidth="1"/>
    <col min="4873" max="4873" width="8.28515625" style="243" customWidth="1"/>
    <col min="4874" max="4874" width="8.7109375" style="243" customWidth="1"/>
    <col min="4875" max="5118" width="9.140625" style="243"/>
    <col min="5119" max="5119" width="6.7109375" style="243" customWidth="1"/>
    <col min="5120" max="5120" width="3.7109375" style="243" customWidth="1"/>
    <col min="5121" max="5121" width="13" style="243" customWidth="1"/>
    <col min="5122" max="5122" width="45.7109375" style="243" customWidth="1"/>
    <col min="5123" max="5123" width="11.28515625" style="243" customWidth="1"/>
    <col min="5124" max="5124" width="5.85546875" style="243" customWidth="1"/>
    <col min="5125" max="5125" width="8.7109375" style="243" customWidth="1"/>
    <col min="5126" max="5128" width="9.7109375" style="243" customWidth="1"/>
    <col min="5129" max="5129" width="8.28515625" style="243" customWidth="1"/>
    <col min="5130" max="5130" width="8.7109375" style="243" customWidth="1"/>
    <col min="5131" max="5374" width="9.140625" style="243"/>
    <col min="5375" max="5375" width="6.7109375" style="243" customWidth="1"/>
    <col min="5376" max="5376" width="3.7109375" style="243" customWidth="1"/>
    <col min="5377" max="5377" width="13" style="243" customWidth="1"/>
    <col min="5378" max="5378" width="45.7109375" style="243" customWidth="1"/>
    <col min="5379" max="5379" width="11.28515625" style="243" customWidth="1"/>
    <col min="5380" max="5380" width="5.85546875" style="243" customWidth="1"/>
    <col min="5381" max="5381" width="8.7109375" style="243" customWidth="1"/>
    <col min="5382" max="5384" width="9.7109375" style="243" customWidth="1"/>
    <col min="5385" max="5385" width="8.28515625" style="243" customWidth="1"/>
    <col min="5386" max="5386" width="8.7109375" style="243" customWidth="1"/>
    <col min="5387" max="5630" width="9.140625" style="243"/>
    <col min="5631" max="5631" width="6.7109375" style="243" customWidth="1"/>
    <col min="5632" max="5632" width="3.7109375" style="243" customWidth="1"/>
    <col min="5633" max="5633" width="13" style="243" customWidth="1"/>
    <col min="5634" max="5634" width="45.7109375" style="243" customWidth="1"/>
    <col min="5635" max="5635" width="11.28515625" style="243" customWidth="1"/>
    <col min="5636" max="5636" width="5.85546875" style="243" customWidth="1"/>
    <col min="5637" max="5637" width="8.7109375" style="243" customWidth="1"/>
    <col min="5638" max="5640" width="9.7109375" style="243" customWidth="1"/>
    <col min="5641" max="5641" width="8.28515625" style="243" customWidth="1"/>
    <col min="5642" max="5642" width="8.7109375" style="243" customWidth="1"/>
    <col min="5643" max="5886" width="9.140625" style="243"/>
    <col min="5887" max="5887" width="6.7109375" style="243" customWidth="1"/>
    <col min="5888" max="5888" width="3.7109375" style="243" customWidth="1"/>
    <col min="5889" max="5889" width="13" style="243" customWidth="1"/>
    <col min="5890" max="5890" width="45.7109375" style="243" customWidth="1"/>
    <col min="5891" max="5891" width="11.28515625" style="243" customWidth="1"/>
    <col min="5892" max="5892" width="5.85546875" style="243" customWidth="1"/>
    <col min="5893" max="5893" width="8.7109375" style="243" customWidth="1"/>
    <col min="5894" max="5896" width="9.7109375" style="243" customWidth="1"/>
    <col min="5897" max="5897" width="8.28515625" style="243" customWidth="1"/>
    <col min="5898" max="5898" width="8.7109375" style="243" customWidth="1"/>
    <col min="5899" max="6142" width="9.140625" style="243"/>
    <col min="6143" max="6143" width="6.7109375" style="243" customWidth="1"/>
    <col min="6144" max="6144" width="3.7109375" style="243" customWidth="1"/>
    <col min="6145" max="6145" width="13" style="243" customWidth="1"/>
    <col min="6146" max="6146" width="45.7109375" style="243" customWidth="1"/>
    <col min="6147" max="6147" width="11.28515625" style="243" customWidth="1"/>
    <col min="6148" max="6148" width="5.85546875" style="243" customWidth="1"/>
    <col min="6149" max="6149" width="8.7109375" style="243" customWidth="1"/>
    <col min="6150" max="6152" width="9.7109375" style="243" customWidth="1"/>
    <col min="6153" max="6153" width="8.28515625" style="243" customWidth="1"/>
    <col min="6154" max="6154" width="8.7109375" style="243" customWidth="1"/>
    <col min="6155" max="6398" width="9.140625" style="243"/>
    <col min="6399" max="6399" width="6.7109375" style="243" customWidth="1"/>
    <col min="6400" max="6400" width="3.7109375" style="243" customWidth="1"/>
    <col min="6401" max="6401" width="13" style="243" customWidth="1"/>
    <col min="6402" max="6402" width="45.7109375" style="243" customWidth="1"/>
    <col min="6403" max="6403" width="11.28515625" style="243" customWidth="1"/>
    <col min="6404" max="6404" width="5.85546875" style="243" customWidth="1"/>
    <col min="6405" max="6405" width="8.7109375" style="243" customWidth="1"/>
    <col min="6406" max="6408" width="9.7109375" style="243" customWidth="1"/>
    <col min="6409" max="6409" width="8.28515625" style="243" customWidth="1"/>
    <col min="6410" max="6410" width="8.7109375" style="243" customWidth="1"/>
    <col min="6411" max="6654" width="9.140625" style="243"/>
    <col min="6655" max="6655" width="6.7109375" style="243" customWidth="1"/>
    <col min="6656" max="6656" width="3.7109375" style="243" customWidth="1"/>
    <col min="6657" max="6657" width="13" style="243" customWidth="1"/>
    <col min="6658" max="6658" width="45.7109375" style="243" customWidth="1"/>
    <col min="6659" max="6659" width="11.28515625" style="243" customWidth="1"/>
    <col min="6660" max="6660" width="5.85546875" style="243" customWidth="1"/>
    <col min="6661" max="6661" width="8.7109375" style="243" customWidth="1"/>
    <col min="6662" max="6664" width="9.7109375" style="243" customWidth="1"/>
    <col min="6665" max="6665" width="8.28515625" style="243" customWidth="1"/>
    <col min="6666" max="6666" width="8.7109375" style="243" customWidth="1"/>
    <col min="6667" max="6910" width="9.140625" style="243"/>
    <col min="6911" max="6911" width="6.7109375" style="243" customWidth="1"/>
    <col min="6912" max="6912" width="3.7109375" style="243" customWidth="1"/>
    <col min="6913" max="6913" width="13" style="243" customWidth="1"/>
    <col min="6914" max="6914" width="45.7109375" style="243" customWidth="1"/>
    <col min="6915" max="6915" width="11.28515625" style="243" customWidth="1"/>
    <col min="6916" max="6916" width="5.85546875" style="243" customWidth="1"/>
    <col min="6917" max="6917" width="8.7109375" style="243" customWidth="1"/>
    <col min="6918" max="6920" width="9.7109375" style="243" customWidth="1"/>
    <col min="6921" max="6921" width="8.28515625" style="243" customWidth="1"/>
    <col min="6922" max="6922" width="8.7109375" style="243" customWidth="1"/>
    <col min="6923" max="7166" width="9.140625" style="243"/>
    <col min="7167" max="7167" width="6.7109375" style="243" customWidth="1"/>
    <col min="7168" max="7168" width="3.7109375" style="243" customWidth="1"/>
    <col min="7169" max="7169" width="13" style="243" customWidth="1"/>
    <col min="7170" max="7170" width="45.7109375" style="243" customWidth="1"/>
    <col min="7171" max="7171" width="11.28515625" style="243" customWidth="1"/>
    <col min="7172" max="7172" width="5.85546875" style="243" customWidth="1"/>
    <col min="7173" max="7173" width="8.7109375" style="243" customWidth="1"/>
    <col min="7174" max="7176" width="9.7109375" style="243" customWidth="1"/>
    <col min="7177" max="7177" width="8.28515625" style="243" customWidth="1"/>
    <col min="7178" max="7178" width="8.7109375" style="243" customWidth="1"/>
    <col min="7179" max="7422" width="9.140625" style="243"/>
    <col min="7423" max="7423" width="6.7109375" style="243" customWidth="1"/>
    <col min="7424" max="7424" width="3.7109375" style="243" customWidth="1"/>
    <col min="7425" max="7425" width="13" style="243" customWidth="1"/>
    <col min="7426" max="7426" width="45.7109375" style="243" customWidth="1"/>
    <col min="7427" max="7427" width="11.28515625" style="243" customWidth="1"/>
    <col min="7428" max="7428" width="5.85546875" style="243" customWidth="1"/>
    <col min="7429" max="7429" width="8.7109375" style="243" customWidth="1"/>
    <col min="7430" max="7432" width="9.7109375" style="243" customWidth="1"/>
    <col min="7433" max="7433" width="8.28515625" style="243" customWidth="1"/>
    <col min="7434" max="7434" width="8.7109375" style="243" customWidth="1"/>
    <col min="7435" max="7678" width="9.140625" style="243"/>
    <col min="7679" max="7679" width="6.7109375" style="243" customWidth="1"/>
    <col min="7680" max="7680" width="3.7109375" style="243" customWidth="1"/>
    <col min="7681" max="7681" width="13" style="243" customWidth="1"/>
    <col min="7682" max="7682" width="45.7109375" style="243" customWidth="1"/>
    <col min="7683" max="7683" width="11.28515625" style="243" customWidth="1"/>
    <col min="7684" max="7684" width="5.85546875" style="243" customWidth="1"/>
    <col min="7685" max="7685" width="8.7109375" style="243" customWidth="1"/>
    <col min="7686" max="7688" width="9.7109375" style="243" customWidth="1"/>
    <col min="7689" max="7689" width="8.28515625" style="243" customWidth="1"/>
    <col min="7690" max="7690" width="8.7109375" style="243" customWidth="1"/>
    <col min="7691" max="7934" width="9.140625" style="243"/>
    <col min="7935" max="7935" width="6.7109375" style="243" customWidth="1"/>
    <col min="7936" max="7936" width="3.7109375" style="243" customWidth="1"/>
    <col min="7937" max="7937" width="13" style="243" customWidth="1"/>
    <col min="7938" max="7938" width="45.7109375" style="243" customWidth="1"/>
    <col min="7939" max="7939" width="11.28515625" style="243" customWidth="1"/>
    <col min="7940" max="7940" width="5.85546875" style="243" customWidth="1"/>
    <col min="7941" max="7941" width="8.7109375" style="243" customWidth="1"/>
    <col min="7942" max="7944" width="9.7109375" style="243" customWidth="1"/>
    <col min="7945" max="7945" width="8.28515625" style="243" customWidth="1"/>
    <col min="7946" max="7946" width="8.7109375" style="243" customWidth="1"/>
    <col min="7947" max="8190" width="9.140625" style="243"/>
    <col min="8191" max="8191" width="6.7109375" style="243" customWidth="1"/>
    <col min="8192" max="8192" width="3.7109375" style="243" customWidth="1"/>
    <col min="8193" max="8193" width="13" style="243" customWidth="1"/>
    <col min="8194" max="8194" width="45.7109375" style="243" customWidth="1"/>
    <col min="8195" max="8195" width="11.28515625" style="243" customWidth="1"/>
    <col min="8196" max="8196" width="5.85546875" style="243" customWidth="1"/>
    <col min="8197" max="8197" width="8.7109375" style="243" customWidth="1"/>
    <col min="8198" max="8200" width="9.7109375" style="243" customWidth="1"/>
    <col min="8201" max="8201" width="8.28515625" style="243" customWidth="1"/>
    <col min="8202" max="8202" width="8.7109375" style="243" customWidth="1"/>
    <col min="8203" max="8446" width="9.140625" style="243"/>
    <col min="8447" max="8447" width="6.7109375" style="243" customWidth="1"/>
    <col min="8448" max="8448" width="3.7109375" style="243" customWidth="1"/>
    <col min="8449" max="8449" width="13" style="243" customWidth="1"/>
    <col min="8450" max="8450" width="45.7109375" style="243" customWidth="1"/>
    <col min="8451" max="8451" width="11.28515625" style="243" customWidth="1"/>
    <col min="8452" max="8452" width="5.85546875" style="243" customWidth="1"/>
    <col min="8453" max="8453" width="8.7109375" style="243" customWidth="1"/>
    <col min="8454" max="8456" width="9.7109375" style="243" customWidth="1"/>
    <col min="8457" max="8457" width="8.28515625" style="243" customWidth="1"/>
    <col min="8458" max="8458" width="8.7109375" style="243" customWidth="1"/>
    <col min="8459" max="8702" width="9.140625" style="243"/>
    <col min="8703" max="8703" width="6.7109375" style="243" customWidth="1"/>
    <col min="8704" max="8704" width="3.7109375" style="243" customWidth="1"/>
    <col min="8705" max="8705" width="13" style="243" customWidth="1"/>
    <col min="8706" max="8706" width="45.7109375" style="243" customWidth="1"/>
    <col min="8707" max="8707" width="11.28515625" style="243" customWidth="1"/>
    <col min="8708" max="8708" width="5.85546875" style="243" customWidth="1"/>
    <col min="8709" max="8709" width="8.7109375" style="243" customWidth="1"/>
    <col min="8710" max="8712" width="9.7109375" style="243" customWidth="1"/>
    <col min="8713" max="8713" width="8.28515625" style="243" customWidth="1"/>
    <col min="8714" max="8714" width="8.7109375" style="243" customWidth="1"/>
    <col min="8715" max="8958" width="9.140625" style="243"/>
    <col min="8959" max="8959" width="6.7109375" style="243" customWidth="1"/>
    <col min="8960" max="8960" width="3.7109375" style="243" customWidth="1"/>
    <col min="8961" max="8961" width="13" style="243" customWidth="1"/>
    <col min="8962" max="8962" width="45.7109375" style="243" customWidth="1"/>
    <col min="8963" max="8963" width="11.28515625" style="243" customWidth="1"/>
    <col min="8964" max="8964" width="5.85546875" style="243" customWidth="1"/>
    <col min="8965" max="8965" width="8.7109375" style="243" customWidth="1"/>
    <col min="8966" max="8968" width="9.7109375" style="243" customWidth="1"/>
    <col min="8969" max="8969" width="8.28515625" style="243" customWidth="1"/>
    <col min="8970" max="8970" width="8.7109375" style="243" customWidth="1"/>
    <col min="8971" max="9214" width="9.140625" style="243"/>
    <col min="9215" max="9215" width="6.7109375" style="243" customWidth="1"/>
    <col min="9216" max="9216" width="3.7109375" style="243" customWidth="1"/>
    <col min="9217" max="9217" width="13" style="243" customWidth="1"/>
    <col min="9218" max="9218" width="45.7109375" style="243" customWidth="1"/>
    <col min="9219" max="9219" width="11.28515625" style="243" customWidth="1"/>
    <col min="9220" max="9220" width="5.85546875" style="243" customWidth="1"/>
    <col min="9221" max="9221" width="8.7109375" style="243" customWidth="1"/>
    <col min="9222" max="9224" width="9.7109375" style="243" customWidth="1"/>
    <col min="9225" max="9225" width="8.28515625" style="243" customWidth="1"/>
    <col min="9226" max="9226" width="8.7109375" style="243" customWidth="1"/>
    <col min="9227" max="9470" width="9.140625" style="243"/>
    <col min="9471" max="9471" width="6.7109375" style="243" customWidth="1"/>
    <col min="9472" max="9472" width="3.7109375" style="243" customWidth="1"/>
    <col min="9473" max="9473" width="13" style="243" customWidth="1"/>
    <col min="9474" max="9474" width="45.7109375" style="243" customWidth="1"/>
    <col min="9475" max="9475" width="11.28515625" style="243" customWidth="1"/>
    <col min="9476" max="9476" width="5.85546875" style="243" customWidth="1"/>
    <col min="9477" max="9477" width="8.7109375" style="243" customWidth="1"/>
    <col min="9478" max="9480" width="9.7109375" style="243" customWidth="1"/>
    <col min="9481" max="9481" width="8.28515625" style="243" customWidth="1"/>
    <col min="9482" max="9482" width="8.7109375" style="243" customWidth="1"/>
    <col min="9483" max="9726" width="9.140625" style="243"/>
    <col min="9727" max="9727" width="6.7109375" style="243" customWidth="1"/>
    <col min="9728" max="9728" width="3.7109375" style="243" customWidth="1"/>
    <col min="9729" max="9729" width="13" style="243" customWidth="1"/>
    <col min="9730" max="9730" width="45.7109375" style="243" customWidth="1"/>
    <col min="9731" max="9731" width="11.28515625" style="243" customWidth="1"/>
    <col min="9732" max="9732" width="5.85546875" style="243" customWidth="1"/>
    <col min="9733" max="9733" width="8.7109375" style="243" customWidth="1"/>
    <col min="9734" max="9736" width="9.7109375" style="243" customWidth="1"/>
    <col min="9737" max="9737" width="8.28515625" style="243" customWidth="1"/>
    <col min="9738" max="9738" width="8.7109375" style="243" customWidth="1"/>
    <col min="9739" max="9982" width="9.140625" style="243"/>
    <col min="9983" max="9983" width="6.7109375" style="243" customWidth="1"/>
    <col min="9984" max="9984" width="3.7109375" style="243" customWidth="1"/>
    <col min="9985" max="9985" width="13" style="243" customWidth="1"/>
    <col min="9986" max="9986" width="45.7109375" style="243" customWidth="1"/>
    <col min="9987" max="9987" width="11.28515625" style="243" customWidth="1"/>
    <col min="9988" max="9988" width="5.85546875" style="243" customWidth="1"/>
    <col min="9989" max="9989" width="8.7109375" style="243" customWidth="1"/>
    <col min="9990" max="9992" width="9.7109375" style="243" customWidth="1"/>
    <col min="9993" max="9993" width="8.28515625" style="243" customWidth="1"/>
    <col min="9994" max="9994" width="8.7109375" style="243" customWidth="1"/>
    <col min="9995" max="10238" width="9.140625" style="243"/>
    <col min="10239" max="10239" width="6.7109375" style="243" customWidth="1"/>
    <col min="10240" max="10240" width="3.7109375" style="243" customWidth="1"/>
    <col min="10241" max="10241" width="13" style="243" customWidth="1"/>
    <col min="10242" max="10242" width="45.7109375" style="243" customWidth="1"/>
    <col min="10243" max="10243" width="11.28515625" style="243" customWidth="1"/>
    <col min="10244" max="10244" width="5.85546875" style="243" customWidth="1"/>
    <col min="10245" max="10245" width="8.7109375" style="243" customWidth="1"/>
    <col min="10246" max="10248" width="9.7109375" style="243" customWidth="1"/>
    <col min="10249" max="10249" width="8.28515625" style="243" customWidth="1"/>
    <col min="10250" max="10250" width="8.7109375" style="243" customWidth="1"/>
    <col min="10251" max="10494" width="9.140625" style="243"/>
    <col min="10495" max="10495" width="6.7109375" style="243" customWidth="1"/>
    <col min="10496" max="10496" width="3.7109375" style="243" customWidth="1"/>
    <col min="10497" max="10497" width="13" style="243" customWidth="1"/>
    <col min="10498" max="10498" width="45.7109375" style="243" customWidth="1"/>
    <col min="10499" max="10499" width="11.28515625" style="243" customWidth="1"/>
    <col min="10500" max="10500" width="5.85546875" style="243" customWidth="1"/>
    <col min="10501" max="10501" width="8.7109375" style="243" customWidth="1"/>
    <col min="10502" max="10504" width="9.7109375" style="243" customWidth="1"/>
    <col min="10505" max="10505" width="8.28515625" style="243" customWidth="1"/>
    <col min="10506" max="10506" width="8.7109375" style="243" customWidth="1"/>
    <col min="10507" max="10750" width="9.140625" style="243"/>
    <col min="10751" max="10751" width="6.7109375" style="243" customWidth="1"/>
    <col min="10752" max="10752" width="3.7109375" style="243" customWidth="1"/>
    <col min="10753" max="10753" width="13" style="243" customWidth="1"/>
    <col min="10754" max="10754" width="45.7109375" style="243" customWidth="1"/>
    <col min="10755" max="10755" width="11.28515625" style="243" customWidth="1"/>
    <col min="10756" max="10756" width="5.85546875" style="243" customWidth="1"/>
    <col min="10757" max="10757" width="8.7109375" style="243" customWidth="1"/>
    <col min="10758" max="10760" width="9.7109375" style="243" customWidth="1"/>
    <col min="10761" max="10761" width="8.28515625" style="243" customWidth="1"/>
    <col min="10762" max="10762" width="8.7109375" style="243" customWidth="1"/>
    <col min="10763" max="11006" width="9.140625" style="243"/>
    <col min="11007" max="11007" width="6.7109375" style="243" customWidth="1"/>
    <col min="11008" max="11008" width="3.7109375" style="243" customWidth="1"/>
    <col min="11009" max="11009" width="13" style="243" customWidth="1"/>
    <col min="11010" max="11010" width="45.7109375" style="243" customWidth="1"/>
    <col min="11011" max="11011" width="11.28515625" style="243" customWidth="1"/>
    <col min="11012" max="11012" width="5.85546875" style="243" customWidth="1"/>
    <col min="11013" max="11013" width="8.7109375" style="243" customWidth="1"/>
    <col min="11014" max="11016" width="9.7109375" style="243" customWidth="1"/>
    <col min="11017" max="11017" width="8.28515625" style="243" customWidth="1"/>
    <col min="11018" max="11018" width="8.7109375" style="243" customWidth="1"/>
    <col min="11019" max="11262" width="9.140625" style="243"/>
    <col min="11263" max="11263" width="6.7109375" style="243" customWidth="1"/>
    <col min="11264" max="11264" width="3.7109375" style="243" customWidth="1"/>
    <col min="11265" max="11265" width="13" style="243" customWidth="1"/>
    <col min="11266" max="11266" width="45.7109375" style="243" customWidth="1"/>
    <col min="11267" max="11267" width="11.28515625" style="243" customWidth="1"/>
    <col min="11268" max="11268" width="5.85546875" style="243" customWidth="1"/>
    <col min="11269" max="11269" width="8.7109375" style="243" customWidth="1"/>
    <col min="11270" max="11272" width="9.7109375" style="243" customWidth="1"/>
    <col min="11273" max="11273" width="8.28515625" style="243" customWidth="1"/>
    <col min="11274" max="11274" width="8.7109375" style="243" customWidth="1"/>
    <col min="11275" max="11518" width="9.140625" style="243"/>
    <col min="11519" max="11519" width="6.7109375" style="243" customWidth="1"/>
    <col min="11520" max="11520" width="3.7109375" style="243" customWidth="1"/>
    <col min="11521" max="11521" width="13" style="243" customWidth="1"/>
    <col min="11522" max="11522" width="45.7109375" style="243" customWidth="1"/>
    <col min="11523" max="11523" width="11.28515625" style="243" customWidth="1"/>
    <col min="11524" max="11524" width="5.85546875" style="243" customWidth="1"/>
    <col min="11525" max="11525" width="8.7109375" style="243" customWidth="1"/>
    <col min="11526" max="11528" width="9.7109375" style="243" customWidth="1"/>
    <col min="11529" max="11529" width="8.28515625" style="243" customWidth="1"/>
    <col min="11530" max="11530" width="8.7109375" style="243" customWidth="1"/>
    <col min="11531" max="11774" width="9.140625" style="243"/>
    <col min="11775" max="11775" width="6.7109375" style="243" customWidth="1"/>
    <col min="11776" max="11776" width="3.7109375" style="243" customWidth="1"/>
    <col min="11777" max="11777" width="13" style="243" customWidth="1"/>
    <col min="11778" max="11778" width="45.7109375" style="243" customWidth="1"/>
    <col min="11779" max="11779" width="11.28515625" style="243" customWidth="1"/>
    <col min="11780" max="11780" width="5.85546875" style="243" customWidth="1"/>
    <col min="11781" max="11781" width="8.7109375" style="243" customWidth="1"/>
    <col min="11782" max="11784" width="9.7109375" style="243" customWidth="1"/>
    <col min="11785" max="11785" width="8.28515625" style="243" customWidth="1"/>
    <col min="11786" max="11786" width="8.7109375" style="243" customWidth="1"/>
    <col min="11787" max="12030" width="9.140625" style="243"/>
    <col min="12031" max="12031" width="6.7109375" style="243" customWidth="1"/>
    <col min="12032" max="12032" width="3.7109375" style="243" customWidth="1"/>
    <col min="12033" max="12033" width="13" style="243" customWidth="1"/>
    <col min="12034" max="12034" width="45.7109375" style="243" customWidth="1"/>
    <col min="12035" max="12035" width="11.28515625" style="243" customWidth="1"/>
    <col min="12036" max="12036" width="5.85546875" style="243" customWidth="1"/>
    <col min="12037" max="12037" width="8.7109375" style="243" customWidth="1"/>
    <col min="12038" max="12040" width="9.7109375" style="243" customWidth="1"/>
    <col min="12041" max="12041" width="8.28515625" style="243" customWidth="1"/>
    <col min="12042" max="12042" width="8.7109375" style="243" customWidth="1"/>
    <col min="12043" max="12286" width="9.140625" style="243"/>
    <col min="12287" max="12287" width="6.7109375" style="243" customWidth="1"/>
    <col min="12288" max="12288" width="3.7109375" style="243" customWidth="1"/>
    <col min="12289" max="12289" width="13" style="243" customWidth="1"/>
    <col min="12290" max="12290" width="45.7109375" style="243" customWidth="1"/>
    <col min="12291" max="12291" width="11.28515625" style="243" customWidth="1"/>
    <col min="12292" max="12292" width="5.85546875" style="243" customWidth="1"/>
    <col min="12293" max="12293" width="8.7109375" style="243" customWidth="1"/>
    <col min="12294" max="12296" width="9.7109375" style="243" customWidth="1"/>
    <col min="12297" max="12297" width="8.28515625" style="243" customWidth="1"/>
    <col min="12298" max="12298" width="8.7109375" style="243" customWidth="1"/>
    <col min="12299" max="12542" width="9.140625" style="243"/>
    <col min="12543" max="12543" width="6.7109375" style="243" customWidth="1"/>
    <col min="12544" max="12544" width="3.7109375" style="243" customWidth="1"/>
    <col min="12545" max="12545" width="13" style="243" customWidth="1"/>
    <col min="12546" max="12546" width="45.7109375" style="243" customWidth="1"/>
    <col min="12547" max="12547" width="11.28515625" style="243" customWidth="1"/>
    <col min="12548" max="12548" width="5.85546875" style="243" customWidth="1"/>
    <col min="12549" max="12549" width="8.7109375" style="243" customWidth="1"/>
    <col min="12550" max="12552" width="9.7109375" style="243" customWidth="1"/>
    <col min="12553" max="12553" width="8.28515625" style="243" customWidth="1"/>
    <col min="12554" max="12554" width="8.7109375" style="243" customWidth="1"/>
    <col min="12555" max="12798" width="9.140625" style="243"/>
    <col min="12799" max="12799" width="6.7109375" style="243" customWidth="1"/>
    <col min="12800" max="12800" width="3.7109375" style="243" customWidth="1"/>
    <col min="12801" max="12801" width="13" style="243" customWidth="1"/>
    <col min="12802" max="12802" width="45.7109375" style="243" customWidth="1"/>
    <col min="12803" max="12803" width="11.28515625" style="243" customWidth="1"/>
    <col min="12804" max="12804" width="5.85546875" style="243" customWidth="1"/>
    <col min="12805" max="12805" width="8.7109375" style="243" customWidth="1"/>
    <col min="12806" max="12808" width="9.7109375" style="243" customWidth="1"/>
    <col min="12809" max="12809" width="8.28515625" style="243" customWidth="1"/>
    <col min="12810" max="12810" width="8.7109375" style="243" customWidth="1"/>
    <col min="12811" max="13054" width="9.140625" style="243"/>
    <col min="13055" max="13055" width="6.7109375" style="243" customWidth="1"/>
    <col min="13056" max="13056" width="3.7109375" style="243" customWidth="1"/>
    <col min="13057" max="13057" width="13" style="243" customWidth="1"/>
    <col min="13058" max="13058" width="45.7109375" style="243" customWidth="1"/>
    <col min="13059" max="13059" width="11.28515625" style="243" customWidth="1"/>
    <col min="13060" max="13060" width="5.85546875" style="243" customWidth="1"/>
    <col min="13061" max="13061" width="8.7109375" style="243" customWidth="1"/>
    <col min="13062" max="13064" width="9.7109375" style="243" customWidth="1"/>
    <col min="13065" max="13065" width="8.28515625" style="243" customWidth="1"/>
    <col min="13066" max="13066" width="8.7109375" style="243" customWidth="1"/>
    <col min="13067" max="13310" width="9.140625" style="243"/>
    <col min="13311" max="13311" width="6.7109375" style="243" customWidth="1"/>
    <col min="13312" max="13312" width="3.7109375" style="243" customWidth="1"/>
    <col min="13313" max="13313" width="13" style="243" customWidth="1"/>
    <col min="13314" max="13314" width="45.7109375" style="243" customWidth="1"/>
    <col min="13315" max="13315" width="11.28515625" style="243" customWidth="1"/>
    <col min="13316" max="13316" width="5.85546875" style="243" customWidth="1"/>
    <col min="13317" max="13317" width="8.7109375" style="243" customWidth="1"/>
    <col min="13318" max="13320" width="9.7109375" style="243" customWidth="1"/>
    <col min="13321" max="13321" width="8.28515625" style="243" customWidth="1"/>
    <col min="13322" max="13322" width="8.7109375" style="243" customWidth="1"/>
    <col min="13323" max="13566" width="9.140625" style="243"/>
    <col min="13567" max="13567" width="6.7109375" style="243" customWidth="1"/>
    <col min="13568" max="13568" width="3.7109375" style="243" customWidth="1"/>
    <col min="13569" max="13569" width="13" style="243" customWidth="1"/>
    <col min="13570" max="13570" width="45.7109375" style="243" customWidth="1"/>
    <col min="13571" max="13571" width="11.28515625" style="243" customWidth="1"/>
    <col min="13572" max="13572" width="5.85546875" style="243" customWidth="1"/>
    <col min="13573" max="13573" width="8.7109375" style="243" customWidth="1"/>
    <col min="13574" max="13576" width="9.7109375" style="243" customWidth="1"/>
    <col min="13577" max="13577" width="8.28515625" style="243" customWidth="1"/>
    <col min="13578" max="13578" width="8.7109375" style="243" customWidth="1"/>
    <col min="13579" max="13822" width="9.140625" style="243"/>
    <col min="13823" max="13823" width="6.7109375" style="243" customWidth="1"/>
    <col min="13824" max="13824" width="3.7109375" style="243" customWidth="1"/>
    <col min="13825" max="13825" width="13" style="243" customWidth="1"/>
    <col min="13826" max="13826" width="45.7109375" style="243" customWidth="1"/>
    <col min="13827" max="13827" width="11.28515625" style="243" customWidth="1"/>
    <col min="13828" max="13828" width="5.85546875" style="243" customWidth="1"/>
    <col min="13829" max="13829" width="8.7109375" style="243" customWidth="1"/>
    <col min="13830" max="13832" width="9.7109375" style="243" customWidth="1"/>
    <col min="13833" max="13833" width="8.28515625" style="243" customWidth="1"/>
    <col min="13834" max="13834" width="8.7109375" style="243" customWidth="1"/>
    <col min="13835" max="14078" width="9.140625" style="243"/>
    <col min="14079" max="14079" width="6.7109375" style="243" customWidth="1"/>
    <col min="14080" max="14080" width="3.7109375" style="243" customWidth="1"/>
    <col min="14081" max="14081" width="13" style="243" customWidth="1"/>
    <col min="14082" max="14082" width="45.7109375" style="243" customWidth="1"/>
    <col min="14083" max="14083" width="11.28515625" style="243" customWidth="1"/>
    <col min="14084" max="14084" width="5.85546875" style="243" customWidth="1"/>
    <col min="14085" max="14085" width="8.7109375" style="243" customWidth="1"/>
    <col min="14086" max="14088" width="9.7109375" style="243" customWidth="1"/>
    <col min="14089" max="14089" width="8.28515625" style="243" customWidth="1"/>
    <col min="14090" max="14090" width="8.7109375" style="243" customWidth="1"/>
    <col min="14091" max="14334" width="9.140625" style="243"/>
    <col min="14335" max="14335" width="6.7109375" style="243" customWidth="1"/>
    <col min="14336" max="14336" width="3.7109375" style="243" customWidth="1"/>
    <col min="14337" max="14337" width="13" style="243" customWidth="1"/>
    <col min="14338" max="14338" width="45.7109375" style="243" customWidth="1"/>
    <col min="14339" max="14339" width="11.28515625" style="243" customWidth="1"/>
    <col min="14340" max="14340" width="5.85546875" style="243" customWidth="1"/>
    <col min="14341" max="14341" width="8.7109375" style="243" customWidth="1"/>
    <col min="14342" max="14344" width="9.7109375" style="243" customWidth="1"/>
    <col min="14345" max="14345" width="8.28515625" style="243" customWidth="1"/>
    <col min="14346" max="14346" width="8.7109375" style="243" customWidth="1"/>
    <col min="14347" max="14590" width="9.140625" style="243"/>
    <col min="14591" max="14591" width="6.7109375" style="243" customWidth="1"/>
    <col min="14592" max="14592" width="3.7109375" style="243" customWidth="1"/>
    <col min="14593" max="14593" width="13" style="243" customWidth="1"/>
    <col min="14594" max="14594" width="45.7109375" style="243" customWidth="1"/>
    <col min="14595" max="14595" width="11.28515625" style="243" customWidth="1"/>
    <col min="14596" max="14596" width="5.85546875" style="243" customWidth="1"/>
    <col min="14597" max="14597" width="8.7109375" style="243" customWidth="1"/>
    <col min="14598" max="14600" width="9.7109375" style="243" customWidth="1"/>
    <col min="14601" max="14601" width="8.28515625" style="243" customWidth="1"/>
    <col min="14602" max="14602" width="8.7109375" style="243" customWidth="1"/>
    <col min="14603" max="14846" width="9.140625" style="243"/>
    <col min="14847" max="14847" width="6.7109375" style="243" customWidth="1"/>
    <col min="14848" max="14848" width="3.7109375" style="243" customWidth="1"/>
    <col min="14849" max="14849" width="13" style="243" customWidth="1"/>
    <col min="14850" max="14850" width="45.7109375" style="243" customWidth="1"/>
    <col min="14851" max="14851" width="11.28515625" style="243" customWidth="1"/>
    <col min="14852" max="14852" width="5.85546875" style="243" customWidth="1"/>
    <col min="14853" max="14853" width="8.7109375" style="243" customWidth="1"/>
    <col min="14854" max="14856" width="9.7109375" style="243" customWidth="1"/>
    <col min="14857" max="14857" width="8.28515625" style="243" customWidth="1"/>
    <col min="14858" max="14858" width="8.7109375" style="243" customWidth="1"/>
    <col min="14859" max="15102" width="9.140625" style="243"/>
    <col min="15103" max="15103" width="6.7109375" style="243" customWidth="1"/>
    <col min="15104" max="15104" width="3.7109375" style="243" customWidth="1"/>
    <col min="15105" max="15105" width="13" style="243" customWidth="1"/>
    <col min="15106" max="15106" width="45.7109375" style="243" customWidth="1"/>
    <col min="15107" max="15107" width="11.28515625" style="243" customWidth="1"/>
    <col min="15108" max="15108" width="5.85546875" style="243" customWidth="1"/>
    <col min="15109" max="15109" width="8.7109375" style="243" customWidth="1"/>
    <col min="15110" max="15112" width="9.7109375" style="243" customWidth="1"/>
    <col min="15113" max="15113" width="8.28515625" style="243" customWidth="1"/>
    <col min="15114" max="15114" width="8.7109375" style="243" customWidth="1"/>
    <col min="15115" max="15358" width="9.140625" style="243"/>
    <col min="15359" max="15359" width="6.7109375" style="243" customWidth="1"/>
    <col min="15360" max="15360" width="3.7109375" style="243" customWidth="1"/>
    <col min="15361" max="15361" width="13" style="243" customWidth="1"/>
    <col min="15362" max="15362" width="45.7109375" style="243" customWidth="1"/>
    <col min="15363" max="15363" width="11.28515625" style="243" customWidth="1"/>
    <col min="15364" max="15364" width="5.85546875" style="243" customWidth="1"/>
    <col min="15365" max="15365" width="8.7109375" style="243" customWidth="1"/>
    <col min="15366" max="15368" width="9.7109375" style="243" customWidth="1"/>
    <col min="15369" max="15369" width="8.28515625" style="243" customWidth="1"/>
    <col min="15370" max="15370" width="8.7109375" style="243" customWidth="1"/>
    <col min="15371" max="15614" width="9.140625" style="243"/>
    <col min="15615" max="15615" width="6.7109375" style="243" customWidth="1"/>
    <col min="15616" max="15616" width="3.7109375" style="243" customWidth="1"/>
    <col min="15617" max="15617" width="13" style="243" customWidth="1"/>
    <col min="15618" max="15618" width="45.7109375" style="243" customWidth="1"/>
    <col min="15619" max="15619" width="11.28515625" style="243" customWidth="1"/>
    <col min="15620" max="15620" width="5.85546875" style="243" customWidth="1"/>
    <col min="15621" max="15621" width="8.7109375" style="243" customWidth="1"/>
    <col min="15622" max="15624" width="9.7109375" style="243" customWidth="1"/>
    <col min="15625" max="15625" width="8.28515625" style="243" customWidth="1"/>
    <col min="15626" max="15626" width="8.7109375" style="243" customWidth="1"/>
    <col min="15627" max="15870" width="9.140625" style="243"/>
    <col min="15871" max="15871" width="6.7109375" style="243" customWidth="1"/>
    <col min="15872" max="15872" width="3.7109375" style="243" customWidth="1"/>
    <col min="15873" max="15873" width="13" style="243" customWidth="1"/>
    <col min="15874" max="15874" width="45.7109375" style="243" customWidth="1"/>
    <col min="15875" max="15875" width="11.28515625" style="243" customWidth="1"/>
    <col min="15876" max="15876" width="5.85546875" style="243" customWidth="1"/>
    <col min="15877" max="15877" width="8.7109375" style="243" customWidth="1"/>
    <col min="15878" max="15880" width="9.7109375" style="243" customWidth="1"/>
    <col min="15881" max="15881" width="8.28515625" style="243" customWidth="1"/>
    <col min="15882" max="15882" width="8.7109375" style="243" customWidth="1"/>
    <col min="15883" max="16126" width="9.140625" style="243"/>
    <col min="16127" max="16127" width="6.7109375" style="243" customWidth="1"/>
    <col min="16128" max="16128" width="3.7109375" style="243" customWidth="1"/>
    <col min="16129" max="16129" width="13" style="243" customWidth="1"/>
    <col min="16130" max="16130" width="45.7109375" style="243" customWidth="1"/>
    <col min="16131" max="16131" width="11.28515625" style="243" customWidth="1"/>
    <col min="16132" max="16132" width="5.85546875" style="243" customWidth="1"/>
    <col min="16133" max="16133" width="8.7109375" style="243" customWidth="1"/>
    <col min="16134" max="16136" width="9.7109375" style="243" customWidth="1"/>
    <col min="16137" max="16137" width="8.28515625" style="243" customWidth="1"/>
    <col min="16138" max="16138" width="8.7109375" style="243" customWidth="1"/>
    <col min="16139" max="16384" width="9.140625" style="243"/>
  </cols>
  <sheetData>
    <row r="1" spans="1:14">
      <c r="A1" s="242" t="s">
        <v>1122</v>
      </c>
      <c r="B1" s="243"/>
      <c r="C1" s="243"/>
      <c r="D1" s="243"/>
      <c r="E1" s="243"/>
      <c r="F1" s="243"/>
      <c r="G1" s="242" t="s">
        <v>1123</v>
      </c>
      <c r="H1" s="244"/>
      <c r="I1" s="245" t="s">
        <v>1124</v>
      </c>
      <c r="J1" s="245" t="s">
        <v>1125</v>
      </c>
      <c r="K1" s="243"/>
      <c r="L1" s="243"/>
      <c r="M1" s="243"/>
      <c r="N1" s="243"/>
    </row>
    <row r="2" spans="1:14">
      <c r="A2" s="242" t="s">
        <v>1126</v>
      </c>
      <c r="B2" s="243"/>
      <c r="C2" s="243"/>
      <c r="D2" s="243"/>
      <c r="E2" s="243"/>
      <c r="F2" s="243"/>
      <c r="G2" s="242" t="s">
        <v>1127</v>
      </c>
      <c r="H2" s="244"/>
      <c r="I2" s="247"/>
      <c r="J2" s="248"/>
      <c r="K2" s="243"/>
      <c r="L2" s="243"/>
      <c r="M2" s="243"/>
      <c r="N2" s="243"/>
    </row>
    <row r="3" spans="1:14">
      <c r="A3" s="242" t="s">
        <v>1128</v>
      </c>
      <c r="B3" s="243"/>
      <c r="C3" s="243"/>
      <c r="D3" s="243"/>
      <c r="E3" s="243"/>
      <c r="F3" s="243"/>
      <c r="G3" s="242" t="s">
        <v>1684</v>
      </c>
      <c r="H3" s="244"/>
      <c r="I3" s="247" t="s">
        <v>1129</v>
      </c>
      <c r="J3" s="248" t="s">
        <v>1130</v>
      </c>
      <c r="K3" s="243"/>
      <c r="L3" s="243"/>
      <c r="M3" s="243"/>
      <c r="N3" s="243"/>
    </row>
    <row r="4" spans="1:14">
      <c r="A4" s="243"/>
      <c r="B4" s="243"/>
      <c r="C4" s="243"/>
      <c r="D4" s="243"/>
      <c r="E4" s="243"/>
      <c r="F4" s="243"/>
      <c r="G4" s="243"/>
      <c r="H4" s="243"/>
      <c r="I4" s="247"/>
      <c r="J4" s="248"/>
      <c r="K4" s="243"/>
      <c r="L4" s="243"/>
      <c r="M4" s="243"/>
      <c r="N4" s="243"/>
    </row>
    <row r="5" spans="1:14">
      <c r="A5" s="242" t="s">
        <v>1131</v>
      </c>
      <c r="B5" s="243"/>
      <c r="C5" s="243"/>
      <c r="D5" s="243"/>
      <c r="E5" s="243"/>
      <c r="F5" s="243"/>
      <c r="G5" s="243"/>
      <c r="H5" s="243"/>
      <c r="I5" s="247" t="s">
        <v>1129</v>
      </c>
      <c r="J5" s="248" t="s">
        <v>1130</v>
      </c>
      <c r="K5" s="243"/>
      <c r="L5" s="243"/>
      <c r="M5" s="243"/>
      <c r="N5" s="243"/>
    </row>
    <row r="6" spans="1:14">
      <c r="A6" s="242" t="s">
        <v>1132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14">
      <c r="A7" s="242" t="s">
        <v>1133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</row>
    <row r="8" spans="1:14" ht="13.5">
      <c r="A8" s="243"/>
      <c r="B8" s="249"/>
      <c r="C8" s="246"/>
      <c r="D8" s="250" t="e">
        <f>CONCATENATE(#REF!," ",#REF!," ",I2," ",J2)</f>
        <v>#REF!</v>
      </c>
      <c r="E8" s="251"/>
      <c r="F8" s="243"/>
      <c r="G8" s="244"/>
      <c r="H8" s="244"/>
      <c r="I8" s="243"/>
      <c r="J8" s="243"/>
      <c r="K8" s="243"/>
      <c r="L8" s="243"/>
      <c r="M8" s="243"/>
      <c r="N8" s="243"/>
    </row>
    <row r="9" spans="1:14">
      <c r="A9" s="252" t="s">
        <v>1134</v>
      </c>
      <c r="B9" s="252" t="s">
        <v>3</v>
      </c>
      <c r="C9" s="252" t="s">
        <v>346</v>
      </c>
      <c r="D9" s="252" t="s">
        <v>1135</v>
      </c>
      <c r="E9" s="252" t="s">
        <v>4</v>
      </c>
      <c r="F9" s="252" t="s">
        <v>1136</v>
      </c>
      <c r="G9" s="252" t="s">
        <v>1137</v>
      </c>
      <c r="H9" s="252" t="s">
        <v>1138</v>
      </c>
      <c r="I9" s="243"/>
      <c r="J9" s="243"/>
      <c r="K9" s="243"/>
      <c r="L9" s="243"/>
      <c r="M9" s="243"/>
      <c r="N9" s="243"/>
    </row>
    <row r="10" spans="1:14">
      <c r="A10" s="253" t="s">
        <v>1139</v>
      </c>
      <c r="B10" s="253" t="s">
        <v>1140</v>
      </c>
      <c r="C10" s="254"/>
      <c r="D10" s="253" t="s">
        <v>1141</v>
      </c>
      <c r="E10" s="253" t="s">
        <v>1142</v>
      </c>
      <c r="F10" s="253" t="s">
        <v>1143</v>
      </c>
      <c r="G10" s="253" t="s">
        <v>1144</v>
      </c>
      <c r="H10" s="253"/>
      <c r="I10" s="243"/>
      <c r="J10" s="243"/>
      <c r="K10" s="243"/>
      <c r="L10" s="243"/>
      <c r="M10" s="243"/>
      <c r="N10" s="243"/>
    </row>
    <row r="12" spans="1:14">
      <c r="D12" s="258" t="s">
        <v>341</v>
      </c>
      <c r="I12" s="261"/>
    </row>
    <row r="13" spans="1:14">
      <c r="A13" s="255">
        <v>1</v>
      </c>
      <c r="B13" s="256" t="s">
        <v>226</v>
      </c>
      <c r="C13" s="257" t="s">
        <v>1145</v>
      </c>
      <c r="D13" s="262" t="s">
        <v>1146</v>
      </c>
      <c r="E13" s="259">
        <v>532</v>
      </c>
      <c r="F13" s="260" t="s">
        <v>12</v>
      </c>
      <c r="G13" s="353"/>
      <c r="H13" s="261">
        <f t="shared" ref="H13:H75" si="0">ROUND(E13*G13,2)</f>
        <v>0</v>
      </c>
    </row>
    <row r="14" spans="1:14">
      <c r="A14" s="255">
        <v>2</v>
      </c>
      <c r="B14" s="256" t="s">
        <v>1147</v>
      </c>
      <c r="C14" s="257" t="s">
        <v>1148</v>
      </c>
      <c r="D14" s="262" t="s">
        <v>1149</v>
      </c>
      <c r="E14" s="259">
        <v>364</v>
      </c>
      <c r="F14" s="260" t="s">
        <v>12</v>
      </c>
      <c r="G14" s="353"/>
      <c r="H14" s="261">
        <f t="shared" si="0"/>
        <v>0</v>
      </c>
    </row>
    <row r="15" spans="1:14">
      <c r="A15" s="255">
        <v>3</v>
      </c>
      <c r="B15" s="256" t="s">
        <v>1147</v>
      </c>
      <c r="C15" s="257" t="s">
        <v>1150</v>
      </c>
      <c r="D15" s="262" t="s">
        <v>1151</v>
      </c>
      <c r="E15" s="259">
        <v>46</v>
      </c>
      <c r="F15" s="260" t="s">
        <v>12</v>
      </c>
      <c r="G15" s="353"/>
      <c r="H15" s="261">
        <f t="shared" si="0"/>
        <v>0</v>
      </c>
    </row>
    <row r="16" spans="1:14">
      <c r="A16" s="255">
        <v>4</v>
      </c>
      <c r="B16" s="256" t="s">
        <v>1147</v>
      </c>
      <c r="C16" s="257" t="s">
        <v>1152</v>
      </c>
      <c r="D16" s="262" t="s">
        <v>1153</v>
      </c>
      <c r="E16" s="259">
        <v>72</v>
      </c>
      <c r="F16" s="260" t="s">
        <v>12</v>
      </c>
      <c r="G16" s="353"/>
      <c r="H16" s="261">
        <f t="shared" si="0"/>
        <v>0</v>
      </c>
    </row>
    <row r="17" spans="1:8">
      <c r="A17" s="255">
        <v>5</v>
      </c>
      <c r="B17" s="256" t="s">
        <v>1147</v>
      </c>
      <c r="C17" s="257" t="s">
        <v>1154</v>
      </c>
      <c r="D17" s="262" t="s">
        <v>1155</v>
      </c>
      <c r="E17" s="259">
        <v>28</v>
      </c>
      <c r="F17" s="260" t="s">
        <v>12</v>
      </c>
      <c r="G17" s="353"/>
      <c r="H17" s="261">
        <f t="shared" si="0"/>
        <v>0</v>
      </c>
    </row>
    <row r="18" spans="1:8">
      <c r="A18" s="255">
        <v>6</v>
      </c>
      <c r="B18" s="256" t="s">
        <v>1147</v>
      </c>
      <c r="C18" s="257" t="s">
        <v>1156</v>
      </c>
      <c r="D18" s="262" t="s">
        <v>1157</v>
      </c>
      <c r="E18" s="259">
        <v>18</v>
      </c>
      <c r="F18" s="260" t="s">
        <v>12</v>
      </c>
      <c r="G18" s="353"/>
      <c r="H18" s="261">
        <f t="shared" si="0"/>
        <v>0</v>
      </c>
    </row>
    <row r="19" spans="1:8">
      <c r="A19" s="255">
        <v>7</v>
      </c>
      <c r="B19" s="256" t="s">
        <v>226</v>
      </c>
      <c r="C19" s="257" t="s">
        <v>1158</v>
      </c>
      <c r="D19" s="262" t="s">
        <v>1159</v>
      </c>
      <c r="E19" s="259">
        <v>6</v>
      </c>
      <c r="F19" s="260" t="s">
        <v>135</v>
      </c>
      <c r="G19" s="353"/>
      <c r="H19" s="261">
        <f t="shared" si="0"/>
        <v>0</v>
      </c>
    </row>
    <row r="20" spans="1:8">
      <c r="A20" s="255">
        <v>8</v>
      </c>
      <c r="B20" s="256" t="s">
        <v>226</v>
      </c>
      <c r="C20" s="257" t="s">
        <v>1160</v>
      </c>
      <c r="D20" s="262" t="s">
        <v>1039</v>
      </c>
      <c r="E20" s="354"/>
      <c r="F20" s="260" t="s">
        <v>6</v>
      </c>
      <c r="G20" s="261">
        <f>SUM(H13:H19)</f>
        <v>0</v>
      </c>
      <c r="H20" s="261">
        <f>ROUND(E20*G20/100,2)</f>
        <v>0</v>
      </c>
    </row>
    <row r="21" spans="1:8">
      <c r="D21" s="263" t="s">
        <v>1161</v>
      </c>
      <c r="E21" s="261"/>
      <c r="H21" s="355">
        <f>SUM(H13:H20)</f>
        <v>0</v>
      </c>
    </row>
    <row r="22" spans="1:8">
      <c r="D22" s="258" t="s">
        <v>1162</v>
      </c>
    </row>
    <row r="23" spans="1:8">
      <c r="A23" s="255">
        <v>9</v>
      </c>
      <c r="B23" s="256" t="s">
        <v>260</v>
      </c>
      <c r="C23" s="257" t="s">
        <v>1163</v>
      </c>
      <c r="D23" s="262" t="s">
        <v>1164</v>
      </c>
      <c r="E23" s="259">
        <v>20</v>
      </c>
      <c r="F23" s="260" t="s">
        <v>9</v>
      </c>
      <c r="G23" s="353"/>
      <c r="H23" s="261">
        <f t="shared" si="0"/>
        <v>0</v>
      </c>
    </row>
    <row r="24" spans="1:8">
      <c r="A24" s="255">
        <v>10</v>
      </c>
      <c r="B24" s="256" t="s">
        <v>1147</v>
      </c>
      <c r="C24" s="257" t="s">
        <v>1165</v>
      </c>
      <c r="D24" s="262" t="s">
        <v>1166</v>
      </c>
      <c r="E24" s="259">
        <v>20</v>
      </c>
      <c r="F24" s="260" t="s">
        <v>263</v>
      </c>
      <c r="G24" s="353"/>
      <c r="H24" s="261">
        <f t="shared" si="0"/>
        <v>0</v>
      </c>
    </row>
    <row r="25" spans="1:8">
      <c r="A25" s="255">
        <v>11</v>
      </c>
      <c r="B25" s="256" t="s">
        <v>260</v>
      </c>
      <c r="C25" s="257" t="s">
        <v>1167</v>
      </c>
      <c r="D25" s="262" t="s">
        <v>1168</v>
      </c>
      <c r="E25" s="259">
        <v>1</v>
      </c>
      <c r="F25" s="260" t="s">
        <v>135</v>
      </c>
      <c r="G25" s="353"/>
      <c r="H25" s="261">
        <f t="shared" si="0"/>
        <v>0</v>
      </c>
    </row>
    <row r="26" spans="1:8">
      <c r="A26" s="255">
        <v>12</v>
      </c>
      <c r="B26" s="256" t="s">
        <v>260</v>
      </c>
      <c r="C26" s="257" t="s">
        <v>1169</v>
      </c>
      <c r="D26" s="262" t="s">
        <v>1170</v>
      </c>
      <c r="E26" s="354"/>
      <c r="F26" s="260" t="s">
        <v>6</v>
      </c>
      <c r="G26" s="261">
        <f>SUM(H23:H25)</f>
        <v>0</v>
      </c>
      <c r="H26" s="261">
        <f>ROUND(E26*G26/100,2)</f>
        <v>0</v>
      </c>
    </row>
    <row r="27" spans="1:8">
      <c r="D27" s="263" t="s">
        <v>1171</v>
      </c>
      <c r="E27" s="261"/>
      <c r="H27" s="355">
        <f>SUM(H23:H26)</f>
        <v>0</v>
      </c>
    </row>
    <row r="28" spans="1:8">
      <c r="D28" s="258" t="s">
        <v>1172</v>
      </c>
    </row>
    <row r="29" spans="1:8">
      <c r="A29" s="255">
        <v>13</v>
      </c>
      <c r="B29" s="256" t="s">
        <v>260</v>
      </c>
      <c r="C29" s="257" t="s">
        <v>1173</v>
      </c>
      <c r="D29" s="262" t="s">
        <v>1174</v>
      </c>
      <c r="E29" s="259">
        <v>18</v>
      </c>
      <c r="F29" s="260" t="s">
        <v>12</v>
      </c>
      <c r="G29" s="353"/>
      <c r="H29" s="261">
        <f t="shared" si="0"/>
        <v>0</v>
      </c>
    </row>
    <row r="30" spans="1:8">
      <c r="A30" s="255">
        <v>14</v>
      </c>
      <c r="B30" s="256" t="s">
        <v>260</v>
      </c>
      <c r="C30" s="257" t="s">
        <v>1175</v>
      </c>
      <c r="D30" s="262" t="s">
        <v>1176</v>
      </c>
      <c r="E30" s="259">
        <v>18</v>
      </c>
      <c r="F30" s="260" t="s">
        <v>12</v>
      </c>
      <c r="G30" s="353"/>
      <c r="H30" s="261">
        <f t="shared" si="0"/>
        <v>0</v>
      </c>
    </row>
    <row r="31" spans="1:8">
      <c r="A31" s="255">
        <v>15</v>
      </c>
      <c r="B31" s="256" t="s">
        <v>260</v>
      </c>
      <c r="C31" s="257" t="s">
        <v>1177</v>
      </c>
      <c r="D31" s="262" t="s">
        <v>1178</v>
      </c>
      <c r="E31" s="259">
        <v>364</v>
      </c>
      <c r="F31" s="260" t="s">
        <v>12</v>
      </c>
      <c r="G31" s="353"/>
      <c r="H31" s="261">
        <f t="shared" si="0"/>
        <v>0</v>
      </c>
    </row>
    <row r="32" spans="1:8">
      <c r="A32" s="255">
        <v>16</v>
      </c>
      <c r="B32" s="256" t="s">
        <v>260</v>
      </c>
      <c r="C32" s="257" t="s">
        <v>1179</v>
      </c>
      <c r="D32" s="262" t="s">
        <v>1180</v>
      </c>
      <c r="E32" s="259">
        <v>46</v>
      </c>
      <c r="F32" s="260" t="s">
        <v>12</v>
      </c>
      <c r="G32" s="353"/>
      <c r="H32" s="261">
        <f t="shared" si="0"/>
        <v>0</v>
      </c>
    </row>
    <row r="33" spans="1:8">
      <c r="A33" s="255">
        <v>17</v>
      </c>
      <c r="B33" s="256" t="s">
        <v>260</v>
      </c>
      <c r="C33" s="257" t="s">
        <v>1181</v>
      </c>
      <c r="D33" s="262" t="s">
        <v>1182</v>
      </c>
      <c r="E33" s="259">
        <v>72</v>
      </c>
      <c r="F33" s="260" t="s">
        <v>12</v>
      </c>
      <c r="G33" s="353"/>
      <c r="H33" s="261">
        <f t="shared" si="0"/>
        <v>0</v>
      </c>
    </row>
    <row r="34" spans="1:8">
      <c r="A34" s="255">
        <v>18</v>
      </c>
      <c r="B34" s="256" t="s">
        <v>260</v>
      </c>
      <c r="C34" s="257" t="s">
        <v>1183</v>
      </c>
      <c r="D34" s="262" t="s">
        <v>1184</v>
      </c>
      <c r="E34" s="259">
        <v>28</v>
      </c>
      <c r="F34" s="260" t="s">
        <v>12</v>
      </c>
      <c r="G34" s="353"/>
      <c r="H34" s="261">
        <f t="shared" si="0"/>
        <v>0</v>
      </c>
    </row>
    <row r="35" spans="1:8">
      <c r="A35" s="255">
        <v>19</v>
      </c>
      <c r="B35" s="256" t="s">
        <v>260</v>
      </c>
      <c r="C35" s="257" t="s">
        <v>1185</v>
      </c>
      <c r="D35" s="262" t="s">
        <v>1186</v>
      </c>
      <c r="E35" s="259">
        <v>16</v>
      </c>
      <c r="F35" s="260" t="s">
        <v>135</v>
      </c>
      <c r="G35" s="353"/>
      <c r="H35" s="261">
        <f t="shared" si="0"/>
        <v>0</v>
      </c>
    </row>
    <row r="36" spans="1:8">
      <c r="A36" s="255">
        <v>20</v>
      </c>
      <c r="B36" s="256" t="s">
        <v>260</v>
      </c>
      <c r="C36" s="257" t="s">
        <v>1187</v>
      </c>
      <c r="D36" s="262" t="s">
        <v>1188</v>
      </c>
      <c r="E36" s="354"/>
      <c r="F36" s="260" t="s">
        <v>6</v>
      </c>
      <c r="G36" s="261">
        <f>SUM(H29:H35)</f>
        <v>0</v>
      </c>
      <c r="H36" s="261">
        <f>ROUND(E36*G36/100,2)</f>
        <v>0</v>
      </c>
    </row>
    <row r="37" spans="1:8">
      <c r="D37" s="263" t="s">
        <v>1189</v>
      </c>
      <c r="E37" s="261"/>
      <c r="H37" s="355">
        <f>SUM(H29:H36)</f>
        <v>0</v>
      </c>
    </row>
    <row r="38" spans="1:8">
      <c r="D38" s="258" t="s">
        <v>1190</v>
      </c>
    </row>
    <row r="39" spans="1:8">
      <c r="A39" s="255">
        <v>21</v>
      </c>
      <c r="B39" s="256" t="s">
        <v>260</v>
      </c>
      <c r="C39" s="257" t="s">
        <v>1191</v>
      </c>
      <c r="D39" s="262" t="s">
        <v>1192</v>
      </c>
      <c r="E39" s="259">
        <v>19</v>
      </c>
      <c r="F39" s="260" t="s">
        <v>263</v>
      </c>
      <c r="G39" s="353"/>
      <c r="H39" s="261">
        <f t="shared" si="0"/>
        <v>0</v>
      </c>
    </row>
    <row r="40" spans="1:8">
      <c r="A40" s="255">
        <v>22</v>
      </c>
      <c r="B40" s="256" t="s">
        <v>1147</v>
      </c>
      <c r="C40" s="257" t="s">
        <v>1193</v>
      </c>
      <c r="D40" s="262" t="s">
        <v>1194</v>
      </c>
      <c r="E40" s="259">
        <v>19</v>
      </c>
      <c r="F40" s="260" t="s">
        <v>263</v>
      </c>
      <c r="G40" s="353"/>
      <c r="H40" s="261">
        <f t="shared" si="0"/>
        <v>0</v>
      </c>
    </row>
    <row r="41" spans="1:8">
      <c r="A41" s="255">
        <v>23</v>
      </c>
      <c r="B41" s="256" t="s">
        <v>260</v>
      </c>
      <c r="C41" s="257" t="s">
        <v>1195</v>
      </c>
      <c r="D41" s="262" t="s">
        <v>1196</v>
      </c>
      <c r="E41" s="259">
        <v>27</v>
      </c>
      <c r="F41" s="260" t="s">
        <v>263</v>
      </c>
      <c r="G41" s="353"/>
      <c r="H41" s="261">
        <f t="shared" si="0"/>
        <v>0</v>
      </c>
    </row>
    <row r="42" spans="1:8">
      <c r="A42" s="255">
        <v>24</v>
      </c>
      <c r="B42" s="256" t="s">
        <v>1147</v>
      </c>
      <c r="C42" s="257" t="s">
        <v>1197</v>
      </c>
      <c r="D42" s="262" t="s">
        <v>1198</v>
      </c>
      <c r="E42" s="259">
        <v>2</v>
      </c>
      <c r="F42" s="260" t="s">
        <v>263</v>
      </c>
      <c r="G42" s="353"/>
      <c r="H42" s="261">
        <f t="shared" si="0"/>
        <v>0</v>
      </c>
    </row>
    <row r="43" spans="1:8">
      <c r="A43" s="255">
        <v>25</v>
      </c>
      <c r="B43" s="256" t="s">
        <v>1147</v>
      </c>
      <c r="C43" s="257" t="s">
        <v>1199</v>
      </c>
      <c r="D43" s="262" t="s">
        <v>1200</v>
      </c>
      <c r="E43" s="259">
        <v>11</v>
      </c>
      <c r="F43" s="260" t="s">
        <v>263</v>
      </c>
      <c r="G43" s="353"/>
      <c r="H43" s="261">
        <f t="shared" si="0"/>
        <v>0</v>
      </c>
    </row>
    <row r="44" spans="1:8">
      <c r="A44" s="255">
        <v>26</v>
      </c>
      <c r="B44" s="256" t="s">
        <v>1147</v>
      </c>
      <c r="C44" s="257" t="s">
        <v>1201</v>
      </c>
      <c r="D44" s="262" t="s">
        <v>1202</v>
      </c>
      <c r="E44" s="259">
        <v>3</v>
      </c>
      <c r="F44" s="260" t="s">
        <v>263</v>
      </c>
      <c r="G44" s="353"/>
      <c r="H44" s="261">
        <f t="shared" si="0"/>
        <v>0</v>
      </c>
    </row>
    <row r="45" spans="1:8">
      <c r="A45" s="255">
        <v>27</v>
      </c>
      <c r="B45" s="256" t="s">
        <v>1147</v>
      </c>
      <c r="C45" s="257" t="s">
        <v>1203</v>
      </c>
      <c r="D45" s="262" t="s">
        <v>1204</v>
      </c>
      <c r="E45" s="259">
        <v>9</v>
      </c>
      <c r="F45" s="260" t="s">
        <v>263</v>
      </c>
      <c r="G45" s="353"/>
      <c r="H45" s="261">
        <f t="shared" si="0"/>
        <v>0</v>
      </c>
    </row>
    <row r="46" spans="1:8">
      <c r="A46" s="255">
        <v>28</v>
      </c>
      <c r="B46" s="256" t="s">
        <v>1147</v>
      </c>
      <c r="C46" s="257" t="s">
        <v>1205</v>
      </c>
      <c r="D46" s="262" t="s">
        <v>1206</v>
      </c>
      <c r="E46" s="259">
        <v>2</v>
      </c>
      <c r="F46" s="260" t="s">
        <v>263</v>
      </c>
      <c r="G46" s="353"/>
      <c r="H46" s="261">
        <f t="shared" si="0"/>
        <v>0</v>
      </c>
    </row>
    <row r="47" spans="1:8">
      <c r="A47" s="255">
        <v>29</v>
      </c>
      <c r="B47" s="256" t="s">
        <v>260</v>
      </c>
      <c r="C47" s="257" t="s">
        <v>1207</v>
      </c>
      <c r="D47" s="262" t="s">
        <v>1208</v>
      </c>
      <c r="E47" s="259">
        <v>8</v>
      </c>
      <c r="F47" s="260" t="s">
        <v>263</v>
      </c>
      <c r="G47" s="353"/>
      <c r="H47" s="261">
        <f t="shared" si="0"/>
        <v>0</v>
      </c>
    </row>
    <row r="48" spans="1:8">
      <c r="A48" s="255">
        <v>30</v>
      </c>
      <c r="B48" s="256" t="s">
        <v>1147</v>
      </c>
      <c r="C48" s="257" t="s">
        <v>1209</v>
      </c>
      <c r="D48" s="262" t="s">
        <v>1210</v>
      </c>
      <c r="E48" s="259">
        <v>4</v>
      </c>
      <c r="F48" s="260" t="s">
        <v>263</v>
      </c>
      <c r="G48" s="353"/>
      <c r="H48" s="261">
        <f t="shared" si="0"/>
        <v>0</v>
      </c>
    </row>
    <row r="49" spans="1:8">
      <c r="A49" s="255">
        <v>31</v>
      </c>
      <c r="B49" s="256" t="s">
        <v>1147</v>
      </c>
      <c r="C49" s="257" t="s">
        <v>1211</v>
      </c>
      <c r="D49" s="262" t="s">
        <v>1212</v>
      </c>
      <c r="E49" s="259">
        <v>4</v>
      </c>
      <c r="F49" s="260" t="s">
        <v>263</v>
      </c>
      <c r="G49" s="353"/>
      <c r="H49" s="261">
        <f t="shared" si="0"/>
        <v>0</v>
      </c>
    </row>
    <row r="50" spans="1:8">
      <c r="A50" s="255">
        <v>32</v>
      </c>
      <c r="B50" s="256" t="s">
        <v>260</v>
      </c>
      <c r="C50" s="257" t="s">
        <v>1213</v>
      </c>
      <c r="D50" s="262" t="s">
        <v>1214</v>
      </c>
      <c r="E50" s="259">
        <v>1</v>
      </c>
      <c r="F50" s="260" t="s">
        <v>263</v>
      </c>
      <c r="G50" s="353"/>
      <c r="H50" s="261">
        <f t="shared" si="0"/>
        <v>0</v>
      </c>
    </row>
    <row r="51" spans="1:8">
      <c r="A51" s="255">
        <v>33</v>
      </c>
      <c r="B51" s="256" t="s">
        <v>1147</v>
      </c>
      <c r="C51" s="257" t="s">
        <v>1215</v>
      </c>
      <c r="D51" s="262" t="s">
        <v>1216</v>
      </c>
      <c r="E51" s="259">
        <v>1</v>
      </c>
      <c r="F51" s="260" t="s">
        <v>9</v>
      </c>
      <c r="G51" s="353"/>
      <c r="H51" s="261">
        <f t="shared" si="0"/>
        <v>0</v>
      </c>
    </row>
    <row r="52" spans="1:8">
      <c r="A52" s="255">
        <v>34</v>
      </c>
      <c r="B52" s="256" t="s">
        <v>1147</v>
      </c>
      <c r="C52" s="257" t="s">
        <v>1217</v>
      </c>
      <c r="D52" s="262" t="s">
        <v>1218</v>
      </c>
      <c r="E52" s="259">
        <v>2</v>
      </c>
      <c r="F52" s="260" t="s">
        <v>9</v>
      </c>
      <c r="G52" s="353"/>
      <c r="H52" s="261">
        <f t="shared" si="0"/>
        <v>0</v>
      </c>
    </row>
    <row r="53" spans="1:8">
      <c r="A53" s="255">
        <v>35</v>
      </c>
      <c r="B53" s="256" t="s">
        <v>1147</v>
      </c>
      <c r="C53" s="257" t="s">
        <v>1219</v>
      </c>
      <c r="D53" s="262" t="s">
        <v>1220</v>
      </c>
      <c r="E53" s="259">
        <v>2</v>
      </c>
      <c r="F53" s="260" t="s">
        <v>9</v>
      </c>
      <c r="G53" s="353"/>
      <c r="H53" s="261">
        <f t="shared" si="0"/>
        <v>0</v>
      </c>
    </row>
    <row r="54" spans="1:8">
      <c r="A54" s="255">
        <v>36</v>
      </c>
      <c r="B54" s="256" t="s">
        <v>1147</v>
      </c>
      <c r="C54" s="257" t="s">
        <v>1221</v>
      </c>
      <c r="D54" s="262" t="s">
        <v>1222</v>
      </c>
      <c r="E54" s="259">
        <v>3</v>
      </c>
      <c r="F54" s="260" t="s">
        <v>9</v>
      </c>
      <c r="G54" s="353"/>
      <c r="H54" s="261">
        <f t="shared" si="0"/>
        <v>0</v>
      </c>
    </row>
    <row r="55" spans="1:8">
      <c r="A55" s="255">
        <v>37</v>
      </c>
      <c r="B55" s="256" t="s">
        <v>1147</v>
      </c>
      <c r="C55" s="257" t="s">
        <v>1223</v>
      </c>
      <c r="D55" s="262" t="s">
        <v>1224</v>
      </c>
      <c r="E55" s="259">
        <v>1</v>
      </c>
      <c r="F55" s="260" t="s">
        <v>9</v>
      </c>
      <c r="G55" s="353"/>
      <c r="H55" s="261">
        <f t="shared" si="0"/>
        <v>0</v>
      </c>
    </row>
    <row r="56" spans="1:8">
      <c r="A56" s="255">
        <v>38</v>
      </c>
      <c r="B56" s="256" t="s">
        <v>1147</v>
      </c>
      <c r="C56" s="257" t="s">
        <v>1225</v>
      </c>
      <c r="D56" s="262" t="s">
        <v>1226</v>
      </c>
      <c r="E56" s="259">
        <v>1</v>
      </c>
      <c r="F56" s="260" t="s">
        <v>9</v>
      </c>
      <c r="G56" s="353"/>
      <c r="H56" s="261">
        <f t="shared" si="0"/>
        <v>0</v>
      </c>
    </row>
    <row r="57" spans="1:8">
      <c r="A57" s="255">
        <v>39</v>
      </c>
      <c r="B57" s="256" t="s">
        <v>260</v>
      </c>
      <c r="C57" s="257" t="s">
        <v>1227</v>
      </c>
      <c r="D57" s="262" t="s">
        <v>1228</v>
      </c>
      <c r="E57" s="259">
        <v>4</v>
      </c>
      <c r="F57" s="260" t="s">
        <v>263</v>
      </c>
      <c r="G57" s="353"/>
      <c r="H57" s="261">
        <f t="shared" si="0"/>
        <v>0</v>
      </c>
    </row>
    <row r="58" spans="1:8">
      <c r="A58" s="255">
        <v>40</v>
      </c>
      <c r="B58" s="256" t="s">
        <v>1147</v>
      </c>
      <c r="C58" s="257" t="s">
        <v>1229</v>
      </c>
      <c r="D58" s="262" t="s">
        <v>1230</v>
      </c>
      <c r="E58" s="259">
        <v>2</v>
      </c>
      <c r="F58" s="260" t="s">
        <v>263</v>
      </c>
      <c r="G58" s="353"/>
      <c r="H58" s="261">
        <f t="shared" si="0"/>
        <v>0</v>
      </c>
    </row>
    <row r="59" spans="1:8">
      <c r="A59" s="255">
        <v>41</v>
      </c>
      <c r="B59" s="256" t="s">
        <v>1147</v>
      </c>
      <c r="C59" s="257" t="s">
        <v>1231</v>
      </c>
      <c r="D59" s="262" t="s">
        <v>1232</v>
      </c>
      <c r="E59" s="259">
        <v>1</v>
      </c>
      <c r="F59" s="260" t="s">
        <v>263</v>
      </c>
      <c r="G59" s="353"/>
      <c r="H59" s="261">
        <f t="shared" si="0"/>
        <v>0</v>
      </c>
    </row>
    <row r="60" spans="1:8">
      <c r="A60" s="255">
        <v>42</v>
      </c>
      <c r="B60" s="256" t="s">
        <v>1147</v>
      </c>
      <c r="C60" s="257" t="s">
        <v>1233</v>
      </c>
      <c r="D60" s="262" t="s">
        <v>1234</v>
      </c>
      <c r="E60" s="259">
        <v>1</v>
      </c>
      <c r="F60" s="260" t="s">
        <v>263</v>
      </c>
      <c r="G60" s="353"/>
      <c r="H60" s="261">
        <f t="shared" si="0"/>
        <v>0</v>
      </c>
    </row>
    <row r="61" spans="1:8">
      <c r="A61" s="255">
        <v>43</v>
      </c>
      <c r="B61" s="256" t="s">
        <v>260</v>
      </c>
      <c r="C61" s="257" t="s">
        <v>1235</v>
      </c>
      <c r="D61" s="262" t="s">
        <v>1236</v>
      </c>
      <c r="E61" s="259">
        <v>9</v>
      </c>
      <c r="F61" s="260" t="s">
        <v>263</v>
      </c>
      <c r="G61" s="353"/>
      <c r="H61" s="261">
        <f t="shared" si="0"/>
        <v>0</v>
      </c>
    </row>
    <row r="62" spans="1:8">
      <c r="A62" s="255">
        <v>44</v>
      </c>
      <c r="B62" s="256" t="s">
        <v>1147</v>
      </c>
      <c r="C62" s="257" t="s">
        <v>1237</v>
      </c>
      <c r="D62" s="262" t="s">
        <v>1238</v>
      </c>
      <c r="E62" s="259">
        <v>9</v>
      </c>
      <c r="F62" s="260" t="s">
        <v>263</v>
      </c>
      <c r="G62" s="353"/>
      <c r="H62" s="261">
        <f t="shared" si="0"/>
        <v>0</v>
      </c>
    </row>
    <row r="63" spans="1:8">
      <c r="A63" s="255">
        <v>45</v>
      </c>
      <c r="B63" s="256" t="s">
        <v>260</v>
      </c>
      <c r="C63" s="257" t="s">
        <v>1239</v>
      </c>
      <c r="D63" s="262" t="s">
        <v>1240</v>
      </c>
      <c r="E63" s="259">
        <v>10</v>
      </c>
      <c r="F63" s="260" t="s">
        <v>263</v>
      </c>
      <c r="G63" s="353"/>
      <c r="H63" s="261">
        <f t="shared" si="0"/>
        <v>0</v>
      </c>
    </row>
    <row r="64" spans="1:8">
      <c r="A64" s="255">
        <v>46</v>
      </c>
      <c r="B64" s="256" t="s">
        <v>1147</v>
      </c>
      <c r="C64" s="257" t="s">
        <v>1241</v>
      </c>
      <c r="D64" s="262" t="s">
        <v>1242</v>
      </c>
      <c r="E64" s="259">
        <v>10</v>
      </c>
      <c r="F64" s="260" t="s">
        <v>263</v>
      </c>
      <c r="G64" s="353"/>
      <c r="H64" s="261">
        <f t="shared" si="0"/>
        <v>0</v>
      </c>
    </row>
    <row r="65" spans="1:8">
      <c r="A65" s="255">
        <v>47</v>
      </c>
      <c r="B65" s="256" t="s">
        <v>260</v>
      </c>
      <c r="C65" s="257" t="s">
        <v>1243</v>
      </c>
      <c r="D65" s="262" t="s">
        <v>1244</v>
      </c>
      <c r="E65" s="259">
        <v>10</v>
      </c>
      <c r="F65" s="260" t="s">
        <v>135</v>
      </c>
      <c r="G65" s="353"/>
      <c r="H65" s="261">
        <f t="shared" si="0"/>
        <v>0</v>
      </c>
    </row>
    <row r="66" spans="1:8">
      <c r="A66" s="255">
        <v>48</v>
      </c>
      <c r="B66" s="256" t="s">
        <v>260</v>
      </c>
      <c r="C66" s="257" t="s">
        <v>1245</v>
      </c>
      <c r="D66" s="262" t="s">
        <v>1246</v>
      </c>
      <c r="E66" s="354"/>
      <c r="F66" s="260" t="s">
        <v>6</v>
      </c>
      <c r="G66" s="261">
        <f>SUM(H39:H65)</f>
        <v>0</v>
      </c>
      <c r="H66" s="261">
        <f>ROUND(E66*G66/100,2)</f>
        <v>0</v>
      </c>
    </row>
    <row r="67" spans="1:8">
      <c r="D67" s="263" t="s">
        <v>1247</v>
      </c>
      <c r="E67" s="261"/>
      <c r="H67" s="355">
        <f>SUM(H39:H66)</f>
        <v>0</v>
      </c>
    </row>
    <row r="68" spans="1:8">
      <c r="D68" s="258" t="s">
        <v>1248</v>
      </c>
    </row>
    <row r="69" spans="1:8" ht="25.5">
      <c r="A69" s="255">
        <v>49</v>
      </c>
      <c r="B69" s="256" t="s">
        <v>260</v>
      </c>
      <c r="C69" s="257" t="s">
        <v>1249</v>
      </c>
      <c r="D69" s="262" t="s">
        <v>1250</v>
      </c>
      <c r="E69" s="259">
        <v>2</v>
      </c>
      <c r="F69" s="260" t="s">
        <v>263</v>
      </c>
      <c r="G69" s="353"/>
      <c r="H69" s="261">
        <f t="shared" si="0"/>
        <v>0</v>
      </c>
    </row>
    <row r="70" spans="1:8">
      <c r="A70" s="255">
        <v>50</v>
      </c>
      <c r="B70" s="256" t="s">
        <v>1147</v>
      </c>
      <c r="C70" s="257" t="s">
        <v>1251</v>
      </c>
      <c r="D70" s="262" t="s">
        <v>1252</v>
      </c>
      <c r="E70" s="259">
        <v>1</v>
      </c>
      <c r="F70" s="260" t="s">
        <v>263</v>
      </c>
      <c r="G70" s="353"/>
      <c r="H70" s="261">
        <f t="shared" si="0"/>
        <v>0</v>
      </c>
    </row>
    <row r="71" spans="1:8">
      <c r="A71" s="255">
        <v>51</v>
      </c>
      <c r="B71" s="256" t="s">
        <v>1147</v>
      </c>
      <c r="C71" s="257" t="s">
        <v>1253</v>
      </c>
      <c r="D71" s="262" t="s">
        <v>1254</v>
      </c>
      <c r="E71" s="259">
        <v>1</v>
      </c>
      <c r="F71" s="260" t="s">
        <v>263</v>
      </c>
      <c r="G71" s="353"/>
      <c r="H71" s="261">
        <f t="shared" si="0"/>
        <v>0</v>
      </c>
    </row>
    <row r="72" spans="1:8" ht="25.5">
      <c r="A72" s="255">
        <v>52</v>
      </c>
      <c r="B72" s="256" t="s">
        <v>260</v>
      </c>
      <c r="C72" s="257" t="s">
        <v>1255</v>
      </c>
      <c r="D72" s="262" t="s">
        <v>1256</v>
      </c>
      <c r="E72" s="259">
        <v>4</v>
      </c>
      <c r="F72" s="260" t="s">
        <v>263</v>
      </c>
      <c r="G72" s="353"/>
      <c r="H72" s="261">
        <f t="shared" si="0"/>
        <v>0</v>
      </c>
    </row>
    <row r="73" spans="1:8">
      <c r="A73" s="255">
        <v>53</v>
      </c>
      <c r="B73" s="256" t="s">
        <v>1147</v>
      </c>
      <c r="C73" s="257" t="s">
        <v>1257</v>
      </c>
      <c r="D73" s="262" t="s">
        <v>1258</v>
      </c>
      <c r="E73" s="259">
        <v>4</v>
      </c>
      <c r="F73" s="260" t="s">
        <v>263</v>
      </c>
      <c r="G73" s="353"/>
      <c r="H73" s="261">
        <f t="shared" si="0"/>
        <v>0</v>
      </c>
    </row>
    <row r="74" spans="1:8" ht="25.5">
      <c r="A74" s="255">
        <v>54</v>
      </c>
      <c r="B74" s="256" t="s">
        <v>260</v>
      </c>
      <c r="C74" s="257" t="s">
        <v>1259</v>
      </c>
      <c r="D74" s="262" t="s">
        <v>1260</v>
      </c>
      <c r="E74" s="259">
        <v>6</v>
      </c>
      <c r="F74" s="260" t="s">
        <v>263</v>
      </c>
      <c r="G74" s="353"/>
      <c r="H74" s="261">
        <f t="shared" si="0"/>
        <v>0</v>
      </c>
    </row>
    <row r="75" spans="1:8">
      <c r="A75" s="255">
        <v>55</v>
      </c>
      <c r="B75" s="256" t="s">
        <v>1147</v>
      </c>
      <c r="C75" s="257" t="s">
        <v>1261</v>
      </c>
      <c r="D75" s="262" t="s">
        <v>1262</v>
      </c>
      <c r="E75" s="259">
        <v>2</v>
      </c>
      <c r="F75" s="260" t="s">
        <v>263</v>
      </c>
      <c r="G75" s="353"/>
      <c r="H75" s="261">
        <f t="shared" si="0"/>
        <v>0</v>
      </c>
    </row>
    <row r="76" spans="1:8">
      <c r="A76" s="255">
        <v>56</v>
      </c>
      <c r="B76" s="256" t="s">
        <v>1147</v>
      </c>
      <c r="C76" s="257" t="s">
        <v>1263</v>
      </c>
      <c r="D76" s="262" t="s">
        <v>1264</v>
      </c>
      <c r="E76" s="259">
        <v>4</v>
      </c>
      <c r="F76" s="260" t="s">
        <v>263</v>
      </c>
      <c r="G76" s="353"/>
      <c r="H76" s="261">
        <f t="shared" ref="H76:H87" si="1">ROUND(E76*G76,2)</f>
        <v>0</v>
      </c>
    </row>
    <row r="77" spans="1:8" ht="25.5">
      <c r="A77" s="255">
        <v>57</v>
      </c>
      <c r="B77" s="256" t="s">
        <v>260</v>
      </c>
      <c r="C77" s="257" t="s">
        <v>1265</v>
      </c>
      <c r="D77" s="262" t="s">
        <v>1266</v>
      </c>
      <c r="E77" s="259">
        <v>1</v>
      </c>
      <c r="F77" s="260" t="s">
        <v>263</v>
      </c>
      <c r="G77" s="353"/>
      <c r="H77" s="261">
        <f t="shared" si="1"/>
        <v>0</v>
      </c>
    </row>
    <row r="78" spans="1:8">
      <c r="A78" s="255">
        <v>58</v>
      </c>
      <c r="B78" s="256" t="s">
        <v>1147</v>
      </c>
      <c r="C78" s="257" t="s">
        <v>1267</v>
      </c>
      <c r="D78" s="262" t="s">
        <v>1268</v>
      </c>
      <c r="E78" s="259">
        <v>1</v>
      </c>
      <c r="F78" s="260" t="s">
        <v>263</v>
      </c>
      <c r="G78" s="353"/>
      <c r="H78" s="261">
        <f t="shared" si="1"/>
        <v>0</v>
      </c>
    </row>
    <row r="79" spans="1:8">
      <c r="A79" s="255">
        <v>59</v>
      </c>
      <c r="B79" s="256" t="s">
        <v>260</v>
      </c>
      <c r="C79" s="257" t="s">
        <v>1269</v>
      </c>
      <c r="D79" s="262" t="s">
        <v>1270</v>
      </c>
      <c r="E79" s="259">
        <v>10</v>
      </c>
      <c r="F79" s="260" t="s">
        <v>9</v>
      </c>
      <c r="G79" s="353"/>
      <c r="H79" s="261">
        <f t="shared" si="1"/>
        <v>0</v>
      </c>
    </row>
    <row r="80" spans="1:8">
      <c r="A80" s="255">
        <v>60</v>
      </c>
      <c r="B80" s="256" t="s">
        <v>1147</v>
      </c>
      <c r="C80" s="257" t="s">
        <v>1271</v>
      </c>
      <c r="D80" s="262" t="s">
        <v>1272</v>
      </c>
      <c r="E80" s="259">
        <v>3</v>
      </c>
      <c r="F80" s="260" t="s">
        <v>263</v>
      </c>
      <c r="G80" s="353"/>
      <c r="H80" s="261">
        <f t="shared" si="1"/>
        <v>0</v>
      </c>
    </row>
    <row r="81" spans="1:8">
      <c r="A81" s="255">
        <v>61</v>
      </c>
      <c r="B81" s="256" t="s">
        <v>1147</v>
      </c>
      <c r="C81" s="257" t="s">
        <v>1273</v>
      </c>
      <c r="D81" s="262" t="s">
        <v>1274</v>
      </c>
      <c r="E81" s="259">
        <v>7</v>
      </c>
      <c r="F81" s="260" t="s">
        <v>263</v>
      </c>
      <c r="G81" s="353"/>
      <c r="H81" s="261">
        <f t="shared" si="1"/>
        <v>0</v>
      </c>
    </row>
    <row r="82" spans="1:8">
      <c r="A82" s="255">
        <v>62</v>
      </c>
      <c r="B82" s="256" t="s">
        <v>260</v>
      </c>
      <c r="C82" s="257" t="s">
        <v>1275</v>
      </c>
      <c r="D82" s="262" t="s">
        <v>1276</v>
      </c>
      <c r="E82" s="259">
        <v>20</v>
      </c>
      <c r="F82" s="260" t="s">
        <v>135</v>
      </c>
      <c r="G82" s="353"/>
      <c r="H82" s="261">
        <f t="shared" si="1"/>
        <v>0</v>
      </c>
    </row>
    <row r="83" spans="1:8">
      <c r="A83" s="255">
        <v>63</v>
      </c>
      <c r="B83" s="256" t="s">
        <v>260</v>
      </c>
      <c r="C83" s="257" t="s">
        <v>1277</v>
      </c>
      <c r="D83" s="262" t="s">
        <v>1278</v>
      </c>
      <c r="E83" s="354"/>
      <c r="F83" s="260" t="s">
        <v>6</v>
      </c>
      <c r="G83" s="261">
        <f>SUM(H69:H82)</f>
        <v>0</v>
      </c>
      <c r="H83" s="261">
        <f>ROUND(E83*G83/100,2)</f>
        <v>0</v>
      </c>
    </row>
    <row r="84" spans="1:8">
      <c r="D84" s="263" t="s">
        <v>1279</v>
      </c>
      <c r="E84" s="261"/>
      <c r="H84" s="355">
        <f>SUM(H69:H83)</f>
        <v>0</v>
      </c>
    </row>
    <row r="85" spans="1:8">
      <c r="D85" s="258" t="s">
        <v>1280</v>
      </c>
    </row>
    <row r="86" spans="1:8">
      <c r="A86" s="255">
        <v>64</v>
      </c>
      <c r="B86" s="256" t="s">
        <v>230</v>
      </c>
      <c r="C86" s="257" t="s">
        <v>1281</v>
      </c>
      <c r="D86" s="262" t="s">
        <v>1282</v>
      </c>
      <c r="E86" s="259">
        <v>18</v>
      </c>
      <c r="F86" s="260" t="s">
        <v>12</v>
      </c>
      <c r="G86" s="353"/>
      <c r="H86" s="261">
        <f t="shared" si="1"/>
        <v>0</v>
      </c>
    </row>
    <row r="87" spans="1:8">
      <c r="A87" s="255">
        <v>65</v>
      </c>
      <c r="B87" s="256" t="s">
        <v>230</v>
      </c>
      <c r="C87" s="257" t="s">
        <v>1283</v>
      </c>
      <c r="D87" s="262" t="s">
        <v>1284</v>
      </c>
      <c r="E87" s="259">
        <v>1</v>
      </c>
      <c r="F87" s="260" t="s">
        <v>135</v>
      </c>
      <c r="G87" s="353"/>
      <c r="H87" s="261">
        <f t="shared" si="1"/>
        <v>0</v>
      </c>
    </row>
    <row r="88" spans="1:8">
      <c r="D88" s="263" t="s">
        <v>1285</v>
      </c>
      <c r="E88" s="261"/>
      <c r="H88" s="355">
        <f>SUM(H86:H87)</f>
        <v>0</v>
      </c>
    </row>
    <row r="89" spans="1:8" ht="13.5" thickBot="1">
      <c r="D89" s="263"/>
      <c r="E89" s="261"/>
    </row>
    <row r="90" spans="1:8" ht="13.5" thickBot="1">
      <c r="D90" s="263" t="s">
        <v>1286</v>
      </c>
      <c r="E90" s="261"/>
      <c r="H90" s="356">
        <f>SUM(H21,H27,H37,H67,H84,H88)</f>
        <v>0</v>
      </c>
    </row>
  </sheetData>
  <printOptions horizontalCentered="1"/>
  <pageMargins left="0.2" right="0.09" top="0.62992125984251968" bottom="0.59055118110236227" header="0.51181102362204722" footer="0.35433070866141736"/>
  <pageSetup paperSize="9" scale="92" orientation="landscape" r:id="rId1"/>
  <headerFooter alignWithMargins="0">
    <oddFooter>&amp;R&amp;"Arial Narrow,Obyčejné"&amp;8Strana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99EE-4D3D-4518-B173-78BF1A069EDB}">
  <dimension ref="A1:I135"/>
  <sheetViews>
    <sheetView view="pageLayout" topLeftCell="A101" zoomScale="120" zoomScaleNormal="100" zoomScalePageLayoutView="120" workbookViewId="0"/>
  </sheetViews>
  <sheetFormatPr defaultColWidth="8.85546875" defaultRowHeight="15"/>
  <cols>
    <col min="1" max="1" width="8.85546875" style="345"/>
    <col min="2" max="2" width="8.140625" style="345" customWidth="1"/>
    <col min="3" max="3" width="66.28515625" style="345" customWidth="1"/>
    <col min="4" max="4" width="9.28515625" style="345" customWidth="1"/>
    <col min="5" max="5" width="9.7109375" style="345" customWidth="1"/>
    <col min="6" max="6" width="12.42578125" style="346" customWidth="1"/>
    <col min="7" max="7" width="12.28515625" style="346" customWidth="1"/>
    <col min="8" max="8" width="12" style="346" bestFit="1" customWidth="1"/>
    <col min="9" max="9" width="11.85546875" style="346" bestFit="1" customWidth="1"/>
    <col min="10" max="10" width="4.42578125" style="345" customWidth="1"/>
    <col min="11" max="16384" width="8.85546875" style="345"/>
  </cols>
  <sheetData>
    <row r="1" spans="1:9">
      <c r="A1" s="344" t="s">
        <v>1551</v>
      </c>
      <c r="B1" s="344"/>
      <c r="H1" s="345"/>
      <c r="I1" s="345"/>
    </row>
    <row r="2" spans="1:9" ht="30">
      <c r="A2" s="347" t="s">
        <v>1552</v>
      </c>
      <c r="B2" s="347" t="s">
        <v>1553</v>
      </c>
      <c r="C2" s="348" t="s">
        <v>1554</v>
      </c>
      <c r="D2" s="347" t="s">
        <v>1555</v>
      </c>
      <c r="E2" s="362" t="s">
        <v>1556</v>
      </c>
      <c r="F2" s="363" t="s">
        <v>1678</v>
      </c>
      <c r="G2" s="363" t="s">
        <v>236</v>
      </c>
      <c r="H2" s="345"/>
      <c r="I2" s="345"/>
    </row>
    <row r="3" spans="1:9">
      <c r="A3" s="349"/>
      <c r="B3" s="350"/>
      <c r="C3" s="350" t="s">
        <v>1557</v>
      </c>
      <c r="D3" s="350"/>
      <c r="E3" s="350"/>
      <c r="F3" s="349"/>
      <c r="G3" s="349"/>
      <c r="H3" s="345"/>
      <c r="I3" s="345"/>
    </row>
    <row r="4" spans="1:9" ht="90">
      <c r="A4" s="349"/>
      <c r="B4" s="349" t="s">
        <v>1558</v>
      </c>
      <c r="C4" s="351" t="s">
        <v>1559</v>
      </c>
      <c r="D4" s="349" t="s">
        <v>134</v>
      </c>
      <c r="E4" s="357">
        <v>1</v>
      </c>
      <c r="F4" s="360"/>
      <c r="G4" s="349">
        <f>ROUND(E4*F4,2)</f>
        <v>0</v>
      </c>
      <c r="H4" s="345"/>
      <c r="I4" s="345"/>
    </row>
    <row r="5" spans="1:9">
      <c r="A5" s="349"/>
      <c r="B5" s="349"/>
      <c r="C5" s="349" t="s">
        <v>1560</v>
      </c>
      <c r="D5" s="349" t="s">
        <v>134</v>
      </c>
      <c r="E5" s="357">
        <v>4</v>
      </c>
      <c r="F5" s="360"/>
      <c r="G5" s="349">
        <f t="shared" ref="G5:G68" si="0">ROUND(E5*F5,2)</f>
        <v>0</v>
      </c>
      <c r="H5" s="345"/>
      <c r="I5" s="345"/>
    </row>
    <row r="6" spans="1:9">
      <c r="A6" s="349"/>
      <c r="B6" s="349"/>
      <c r="C6" s="351" t="s">
        <v>1561</v>
      </c>
      <c r="D6" s="349" t="s">
        <v>134</v>
      </c>
      <c r="E6" s="357">
        <v>2</v>
      </c>
      <c r="F6" s="360"/>
      <c r="G6" s="349">
        <f t="shared" si="0"/>
        <v>0</v>
      </c>
      <c r="H6" s="345"/>
      <c r="I6" s="345"/>
    </row>
    <row r="7" spans="1:9">
      <c r="A7" s="349"/>
      <c r="B7" s="349" t="s">
        <v>1562</v>
      </c>
      <c r="C7" s="351" t="s">
        <v>1563</v>
      </c>
      <c r="D7" s="349" t="s">
        <v>134</v>
      </c>
      <c r="E7" s="357">
        <v>4</v>
      </c>
      <c r="F7" s="360"/>
      <c r="G7" s="349">
        <f t="shared" si="0"/>
        <v>0</v>
      </c>
      <c r="H7" s="345"/>
      <c r="I7" s="345"/>
    </row>
    <row r="8" spans="1:9">
      <c r="A8" s="349"/>
      <c r="B8" s="349" t="s">
        <v>1564</v>
      </c>
      <c r="C8" s="351" t="s">
        <v>1565</v>
      </c>
      <c r="D8" s="349" t="s">
        <v>134</v>
      </c>
      <c r="E8" s="357">
        <v>1</v>
      </c>
      <c r="F8" s="360"/>
      <c r="G8" s="349">
        <f t="shared" si="0"/>
        <v>0</v>
      </c>
      <c r="H8" s="345"/>
      <c r="I8" s="345"/>
    </row>
    <row r="9" spans="1:9">
      <c r="A9" s="349"/>
      <c r="B9" s="349" t="s">
        <v>1566</v>
      </c>
      <c r="C9" s="351" t="s">
        <v>1567</v>
      </c>
      <c r="D9" s="349" t="s">
        <v>134</v>
      </c>
      <c r="E9" s="357">
        <v>2</v>
      </c>
      <c r="F9" s="360"/>
      <c r="G9" s="349">
        <f t="shared" si="0"/>
        <v>0</v>
      </c>
      <c r="H9" s="345"/>
      <c r="I9" s="345"/>
    </row>
    <row r="10" spans="1:9">
      <c r="A10" s="349"/>
      <c r="B10" s="349" t="s">
        <v>1568</v>
      </c>
      <c r="C10" s="351" t="s">
        <v>1569</v>
      </c>
      <c r="D10" s="349" t="s">
        <v>134</v>
      </c>
      <c r="E10" s="357">
        <v>4</v>
      </c>
      <c r="F10" s="360"/>
      <c r="G10" s="349">
        <f t="shared" si="0"/>
        <v>0</v>
      </c>
      <c r="H10" s="345"/>
      <c r="I10" s="345"/>
    </row>
    <row r="11" spans="1:9">
      <c r="A11" s="349"/>
      <c r="B11" s="349" t="s">
        <v>1570</v>
      </c>
      <c r="C11" s="351" t="s">
        <v>1571</v>
      </c>
      <c r="D11" s="349" t="s">
        <v>134</v>
      </c>
      <c r="E11" s="357">
        <v>1</v>
      </c>
      <c r="F11" s="360"/>
      <c r="G11" s="349">
        <f t="shared" si="0"/>
        <v>0</v>
      </c>
      <c r="H11" s="345"/>
      <c r="I11" s="345"/>
    </row>
    <row r="12" spans="1:9">
      <c r="A12" s="349"/>
      <c r="B12" s="349" t="s">
        <v>1572</v>
      </c>
      <c r="C12" s="351" t="s">
        <v>1573</v>
      </c>
      <c r="D12" s="349" t="s">
        <v>134</v>
      </c>
      <c r="E12" s="357">
        <v>1</v>
      </c>
      <c r="F12" s="360"/>
      <c r="G12" s="349">
        <f t="shared" si="0"/>
        <v>0</v>
      </c>
      <c r="H12" s="345"/>
      <c r="I12" s="345"/>
    </row>
    <row r="13" spans="1:9">
      <c r="A13" s="349"/>
      <c r="B13" s="349"/>
      <c r="C13" s="351" t="s">
        <v>1574</v>
      </c>
      <c r="D13" s="349" t="s">
        <v>134</v>
      </c>
      <c r="E13" s="357">
        <v>1</v>
      </c>
      <c r="F13" s="360"/>
      <c r="G13" s="349">
        <f t="shared" si="0"/>
        <v>0</v>
      </c>
      <c r="H13" s="345"/>
      <c r="I13" s="345"/>
    </row>
    <row r="14" spans="1:9">
      <c r="A14" s="349"/>
      <c r="B14" s="349" t="s">
        <v>1575</v>
      </c>
      <c r="C14" s="351" t="s">
        <v>1576</v>
      </c>
      <c r="D14" s="349" t="s">
        <v>134</v>
      </c>
      <c r="E14" s="357">
        <v>3</v>
      </c>
      <c r="F14" s="360"/>
      <c r="G14" s="349">
        <f t="shared" si="0"/>
        <v>0</v>
      </c>
      <c r="H14" s="345"/>
      <c r="I14" s="345"/>
    </row>
    <row r="15" spans="1:9">
      <c r="A15" s="349"/>
      <c r="B15" s="349" t="s">
        <v>1577</v>
      </c>
      <c r="C15" s="351" t="s">
        <v>1578</v>
      </c>
      <c r="D15" s="349" t="s">
        <v>134</v>
      </c>
      <c r="E15" s="357">
        <v>1</v>
      </c>
      <c r="F15" s="360"/>
      <c r="G15" s="349">
        <f t="shared" si="0"/>
        <v>0</v>
      </c>
      <c r="H15" s="345"/>
      <c r="I15" s="345"/>
    </row>
    <row r="16" spans="1:9">
      <c r="A16" s="349"/>
      <c r="B16" s="349" t="s">
        <v>1579</v>
      </c>
      <c r="C16" s="351" t="s">
        <v>1580</v>
      </c>
      <c r="D16" s="349" t="s">
        <v>134</v>
      </c>
      <c r="E16" s="357">
        <v>1</v>
      </c>
      <c r="F16" s="360"/>
      <c r="G16" s="349">
        <f t="shared" si="0"/>
        <v>0</v>
      </c>
      <c r="H16" s="345"/>
      <c r="I16" s="345"/>
    </row>
    <row r="17" spans="1:9">
      <c r="A17" s="349"/>
      <c r="B17" s="349" t="s">
        <v>1581</v>
      </c>
      <c r="C17" s="351" t="s">
        <v>1582</v>
      </c>
      <c r="D17" s="349" t="s">
        <v>134</v>
      </c>
      <c r="E17" s="357">
        <v>7</v>
      </c>
      <c r="F17" s="360"/>
      <c r="G17" s="349">
        <f t="shared" si="0"/>
        <v>0</v>
      </c>
      <c r="H17" s="345"/>
      <c r="I17" s="345"/>
    </row>
    <row r="18" spans="1:9">
      <c r="A18" s="349"/>
      <c r="B18" s="349" t="s">
        <v>1583</v>
      </c>
      <c r="C18" s="351" t="s">
        <v>1584</v>
      </c>
      <c r="D18" s="349" t="s">
        <v>134</v>
      </c>
      <c r="E18" s="357">
        <v>1</v>
      </c>
      <c r="F18" s="360"/>
      <c r="G18" s="349">
        <f t="shared" si="0"/>
        <v>0</v>
      </c>
      <c r="H18" s="345"/>
      <c r="I18" s="345"/>
    </row>
    <row r="19" spans="1:9">
      <c r="A19" s="349"/>
      <c r="B19" s="349" t="s">
        <v>1585</v>
      </c>
      <c r="C19" s="351" t="s">
        <v>1586</v>
      </c>
      <c r="D19" s="349" t="s">
        <v>134</v>
      </c>
      <c r="E19" s="357">
        <v>1</v>
      </c>
      <c r="F19" s="360"/>
      <c r="G19" s="349">
        <f t="shared" si="0"/>
        <v>0</v>
      </c>
      <c r="H19" s="345"/>
      <c r="I19" s="345"/>
    </row>
    <row r="20" spans="1:9">
      <c r="A20" s="349"/>
      <c r="B20" s="349" t="s">
        <v>1587</v>
      </c>
      <c r="C20" s="351" t="s">
        <v>1588</v>
      </c>
      <c r="D20" s="349" t="s">
        <v>134</v>
      </c>
      <c r="E20" s="357">
        <v>1</v>
      </c>
      <c r="F20" s="360"/>
      <c r="G20" s="349">
        <f t="shared" si="0"/>
        <v>0</v>
      </c>
      <c r="H20" s="345"/>
      <c r="I20" s="345"/>
    </row>
    <row r="21" spans="1:9">
      <c r="A21" s="349"/>
      <c r="B21" s="349"/>
      <c r="C21" s="351"/>
      <c r="D21" s="349"/>
      <c r="E21" s="357"/>
      <c r="F21" s="360"/>
      <c r="G21" s="349">
        <f t="shared" si="0"/>
        <v>0</v>
      </c>
      <c r="H21" s="345"/>
      <c r="I21" s="345"/>
    </row>
    <row r="22" spans="1:9" ht="45">
      <c r="A22" s="349"/>
      <c r="B22" s="349" t="s">
        <v>1589</v>
      </c>
      <c r="C22" s="351" t="s">
        <v>1590</v>
      </c>
      <c r="D22" s="349" t="s">
        <v>1591</v>
      </c>
      <c r="E22" s="357">
        <v>3</v>
      </c>
      <c r="F22" s="360"/>
      <c r="G22" s="349">
        <f t="shared" si="0"/>
        <v>0</v>
      </c>
      <c r="H22" s="345"/>
      <c r="I22" s="345"/>
    </row>
    <row r="23" spans="1:9" ht="45">
      <c r="A23" s="349"/>
      <c r="B23" s="349"/>
      <c r="C23" s="351" t="s">
        <v>1592</v>
      </c>
      <c r="D23" s="349" t="s">
        <v>1591</v>
      </c>
      <c r="E23" s="357">
        <v>1</v>
      </c>
      <c r="F23" s="360"/>
      <c r="G23" s="349">
        <f t="shared" si="0"/>
        <v>0</v>
      </c>
      <c r="H23" s="345"/>
      <c r="I23" s="345"/>
    </row>
    <row r="24" spans="1:9" ht="45">
      <c r="A24" s="349"/>
      <c r="B24" s="349"/>
      <c r="C24" s="351" t="s">
        <v>1593</v>
      </c>
      <c r="D24" s="349" t="s">
        <v>1591</v>
      </c>
      <c r="E24" s="357">
        <v>12</v>
      </c>
      <c r="F24" s="360"/>
      <c r="G24" s="349">
        <f t="shared" si="0"/>
        <v>0</v>
      </c>
      <c r="H24" s="345"/>
      <c r="I24" s="345"/>
    </row>
    <row r="25" spans="1:9" ht="45">
      <c r="A25" s="349"/>
      <c r="B25" s="349"/>
      <c r="C25" s="351" t="s">
        <v>1594</v>
      </c>
      <c r="D25" s="349" t="s">
        <v>1591</v>
      </c>
      <c r="E25" s="357">
        <v>8</v>
      </c>
      <c r="F25" s="360"/>
      <c r="G25" s="349">
        <f t="shared" si="0"/>
        <v>0</v>
      </c>
      <c r="H25" s="345"/>
      <c r="I25" s="345"/>
    </row>
    <row r="26" spans="1:9" ht="45">
      <c r="A26" s="349"/>
      <c r="B26" s="349"/>
      <c r="C26" s="351" t="s">
        <v>1595</v>
      </c>
      <c r="D26" s="349" t="s">
        <v>1591</v>
      </c>
      <c r="E26" s="357">
        <v>14</v>
      </c>
      <c r="F26" s="360"/>
      <c r="G26" s="349">
        <f t="shared" si="0"/>
        <v>0</v>
      </c>
      <c r="H26" s="345"/>
      <c r="I26" s="345"/>
    </row>
    <row r="27" spans="1:9" ht="45">
      <c r="A27" s="349"/>
      <c r="B27" s="349"/>
      <c r="C27" s="351" t="s">
        <v>1596</v>
      </c>
      <c r="D27" s="349" t="s">
        <v>1591</v>
      </c>
      <c r="E27" s="357">
        <v>5</v>
      </c>
      <c r="F27" s="360"/>
      <c r="G27" s="349">
        <f t="shared" si="0"/>
        <v>0</v>
      </c>
      <c r="H27" s="345"/>
      <c r="I27" s="345"/>
    </row>
    <row r="28" spans="1:9" ht="45">
      <c r="A28" s="349"/>
      <c r="B28" s="349"/>
      <c r="C28" s="351" t="s">
        <v>1597</v>
      </c>
      <c r="D28" s="349" t="s">
        <v>1591</v>
      </c>
      <c r="E28" s="357">
        <v>10</v>
      </c>
      <c r="F28" s="360"/>
      <c r="G28" s="349">
        <f t="shared" si="0"/>
        <v>0</v>
      </c>
      <c r="H28" s="345"/>
      <c r="I28" s="345"/>
    </row>
    <row r="29" spans="1:9" ht="45">
      <c r="A29" s="349"/>
      <c r="B29" s="349"/>
      <c r="C29" s="351" t="s">
        <v>1598</v>
      </c>
      <c r="D29" s="349" t="s">
        <v>1591</v>
      </c>
      <c r="E29" s="357">
        <v>12</v>
      </c>
      <c r="F29" s="360"/>
      <c r="G29" s="349">
        <f t="shared" si="0"/>
        <v>0</v>
      </c>
      <c r="H29" s="345"/>
      <c r="I29" s="345"/>
    </row>
    <row r="30" spans="1:9" ht="45">
      <c r="A30" s="349"/>
      <c r="B30" s="349"/>
      <c r="C30" s="351" t="s">
        <v>1599</v>
      </c>
      <c r="D30" s="349" t="s">
        <v>1591</v>
      </c>
      <c r="E30" s="357">
        <v>6</v>
      </c>
      <c r="F30" s="360"/>
      <c r="G30" s="349">
        <f t="shared" si="0"/>
        <v>0</v>
      </c>
      <c r="H30" s="345"/>
      <c r="I30" s="345"/>
    </row>
    <row r="31" spans="1:9" ht="45">
      <c r="A31" s="349"/>
      <c r="B31" s="349"/>
      <c r="C31" s="351" t="s">
        <v>1600</v>
      </c>
      <c r="D31" s="349" t="s">
        <v>1591</v>
      </c>
      <c r="E31" s="357">
        <v>12</v>
      </c>
      <c r="F31" s="360"/>
      <c r="G31" s="349">
        <f t="shared" si="0"/>
        <v>0</v>
      </c>
      <c r="H31" s="345"/>
      <c r="I31" s="345"/>
    </row>
    <row r="32" spans="1:9" ht="45">
      <c r="A32" s="349"/>
      <c r="B32" s="349"/>
      <c r="C32" s="351" t="s">
        <v>1601</v>
      </c>
      <c r="D32" s="349" t="s">
        <v>1591</v>
      </c>
      <c r="E32" s="357">
        <v>11</v>
      </c>
      <c r="F32" s="360"/>
      <c r="G32" s="349">
        <f t="shared" si="0"/>
        <v>0</v>
      </c>
      <c r="H32" s="345"/>
      <c r="I32" s="345"/>
    </row>
    <row r="33" spans="1:9" ht="45">
      <c r="A33" s="349"/>
      <c r="B33" s="349" t="s">
        <v>1602</v>
      </c>
      <c r="C33" s="351" t="s">
        <v>1603</v>
      </c>
      <c r="D33" s="349" t="s">
        <v>1591</v>
      </c>
      <c r="E33" s="357">
        <v>69</v>
      </c>
      <c r="F33" s="360"/>
      <c r="G33" s="349">
        <f t="shared" si="0"/>
        <v>0</v>
      </c>
      <c r="H33" s="345"/>
      <c r="I33" s="345"/>
    </row>
    <row r="34" spans="1:9" ht="45">
      <c r="A34" s="349"/>
      <c r="B34" s="349"/>
      <c r="C34" s="351" t="s">
        <v>1604</v>
      </c>
      <c r="D34" s="349" t="s">
        <v>1591</v>
      </c>
      <c r="E34" s="357">
        <v>2</v>
      </c>
      <c r="F34" s="360"/>
      <c r="G34" s="349">
        <f t="shared" si="0"/>
        <v>0</v>
      </c>
      <c r="H34" s="345"/>
      <c r="I34" s="345"/>
    </row>
    <row r="35" spans="1:9" ht="45">
      <c r="A35" s="349"/>
      <c r="B35" s="350"/>
      <c r="C35" s="351" t="s">
        <v>1605</v>
      </c>
      <c r="D35" s="349" t="s">
        <v>1591</v>
      </c>
      <c r="E35" s="357">
        <v>3</v>
      </c>
      <c r="F35" s="360"/>
      <c r="G35" s="349">
        <f t="shared" si="0"/>
        <v>0</v>
      </c>
      <c r="H35" s="345"/>
      <c r="I35" s="345"/>
    </row>
    <row r="36" spans="1:9">
      <c r="A36" s="349"/>
      <c r="B36" s="352" t="s">
        <v>1606</v>
      </c>
      <c r="C36" s="349" t="s">
        <v>1607</v>
      </c>
      <c r="D36" s="349" t="s">
        <v>10</v>
      </c>
      <c r="E36" s="357">
        <v>140</v>
      </c>
      <c r="F36" s="360"/>
      <c r="G36" s="349">
        <f t="shared" si="0"/>
        <v>0</v>
      </c>
      <c r="H36" s="345"/>
      <c r="I36" s="345"/>
    </row>
    <row r="37" spans="1:9" ht="30">
      <c r="A37" s="349"/>
      <c r="B37" s="349" t="s">
        <v>1608</v>
      </c>
      <c r="C37" s="351" t="s">
        <v>1609</v>
      </c>
      <c r="D37" s="349" t="s">
        <v>10</v>
      </c>
      <c r="E37" s="357">
        <v>4</v>
      </c>
      <c r="F37" s="360"/>
      <c r="G37" s="349">
        <f t="shared" si="0"/>
        <v>0</v>
      </c>
      <c r="H37" s="345"/>
      <c r="I37" s="345"/>
    </row>
    <row r="38" spans="1:9" ht="30">
      <c r="A38" s="349"/>
      <c r="B38" s="349" t="s">
        <v>1610</v>
      </c>
      <c r="C38" s="351" t="s">
        <v>1611</v>
      </c>
      <c r="D38" s="349" t="s">
        <v>10</v>
      </c>
      <c r="E38" s="357">
        <v>30</v>
      </c>
      <c r="F38" s="360"/>
      <c r="G38" s="349">
        <f t="shared" si="0"/>
        <v>0</v>
      </c>
      <c r="H38" s="345"/>
      <c r="I38" s="345"/>
    </row>
    <row r="39" spans="1:9">
      <c r="A39" s="349"/>
      <c r="B39" s="349"/>
      <c r="C39" s="350" t="s">
        <v>1612</v>
      </c>
      <c r="D39" s="349"/>
      <c r="E39" s="357"/>
      <c r="F39" s="349"/>
      <c r="G39" s="349"/>
      <c r="H39" s="345"/>
      <c r="I39" s="345"/>
    </row>
    <row r="40" spans="1:9" ht="90">
      <c r="A40" s="349"/>
      <c r="B40" s="349" t="s">
        <v>1613</v>
      </c>
      <c r="C40" s="351" t="s">
        <v>1614</v>
      </c>
      <c r="D40" s="349" t="s">
        <v>134</v>
      </c>
      <c r="E40" s="357">
        <v>1</v>
      </c>
      <c r="F40" s="360"/>
      <c r="G40" s="349">
        <f t="shared" si="0"/>
        <v>0</v>
      </c>
      <c r="H40" s="345"/>
      <c r="I40" s="345"/>
    </row>
    <row r="41" spans="1:9">
      <c r="A41" s="349"/>
      <c r="B41" s="349"/>
      <c r="C41" s="349" t="s">
        <v>1615</v>
      </c>
      <c r="D41" s="349" t="s">
        <v>134</v>
      </c>
      <c r="E41" s="357">
        <v>4</v>
      </c>
      <c r="F41" s="360"/>
      <c r="G41" s="349">
        <f t="shared" si="0"/>
        <v>0</v>
      </c>
      <c r="H41" s="345"/>
      <c r="I41" s="345"/>
    </row>
    <row r="42" spans="1:9">
      <c r="A42" s="349"/>
      <c r="B42" s="349"/>
      <c r="C42" s="351" t="s">
        <v>1561</v>
      </c>
      <c r="D42" s="349" t="s">
        <v>134</v>
      </c>
      <c r="E42" s="357">
        <v>2</v>
      </c>
      <c r="F42" s="360"/>
      <c r="G42" s="349">
        <f t="shared" si="0"/>
        <v>0</v>
      </c>
      <c r="H42" s="345"/>
      <c r="I42" s="345"/>
    </row>
    <row r="43" spans="1:9">
      <c r="A43" s="349"/>
      <c r="B43" s="349" t="s">
        <v>1616</v>
      </c>
      <c r="C43" s="351" t="s">
        <v>1617</v>
      </c>
      <c r="D43" s="349" t="s">
        <v>134</v>
      </c>
      <c r="E43" s="357">
        <v>6</v>
      </c>
      <c r="F43" s="360"/>
      <c r="G43" s="349">
        <f t="shared" si="0"/>
        <v>0</v>
      </c>
      <c r="H43" s="345"/>
      <c r="I43" s="345"/>
    </row>
    <row r="44" spans="1:9">
      <c r="A44" s="349"/>
      <c r="B44" s="349" t="s">
        <v>1618</v>
      </c>
      <c r="C44" s="351" t="s">
        <v>1619</v>
      </c>
      <c r="D44" s="349" t="s">
        <v>134</v>
      </c>
      <c r="E44" s="357">
        <v>5</v>
      </c>
      <c r="F44" s="360"/>
      <c r="G44" s="349">
        <f t="shared" si="0"/>
        <v>0</v>
      </c>
      <c r="H44" s="345"/>
      <c r="I44" s="345"/>
    </row>
    <row r="45" spans="1:9">
      <c r="A45" s="349"/>
      <c r="B45" s="349"/>
      <c r="C45" s="351" t="s">
        <v>1620</v>
      </c>
      <c r="D45" s="349" t="s">
        <v>134</v>
      </c>
      <c r="E45" s="357">
        <v>5</v>
      </c>
      <c r="F45" s="360"/>
      <c r="G45" s="349">
        <f t="shared" si="0"/>
        <v>0</v>
      </c>
      <c r="H45" s="345"/>
      <c r="I45" s="345"/>
    </row>
    <row r="46" spans="1:9">
      <c r="A46" s="349"/>
      <c r="B46" s="349" t="s">
        <v>1621</v>
      </c>
      <c r="C46" s="351" t="s">
        <v>1622</v>
      </c>
      <c r="D46" s="349" t="s">
        <v>134</v>
      </c>
      <c r="E46" s="357">
        <v>8</v>
      </c>
      <c r="F46" s="360"/>
      <c r="G46" s="349">
        <f t="shared" si="0"/>
        <v>0</v>
      </c>
      <c r="H46" s="345"/>
      <c r="I46" s="345"/>
    </row>
    <row r="47" spans="1:9">
      <c r="A47" s="349"/>
      <c r="B47" s="349"/>
      <c r="C47" s="351" t="s">
        <v>1623</v>
      </c>
      <c r="D47" s="349" t="s">
        <v>134</v>
      </c>
      <c r="E47" s="357">
        <v>8</v>
      </c>
      <c r="F47" s="360"/>
      <c r="G47" s="349">
        <f t="shared" si="0"/>
        <v>0</v>
      </c>
      <c r="H47" s="345"/>
      <c r="I47" s="345"/>
    </row>
    <row r="48" spans="1:9">
      <c r="A48" s="349"/>
      <c r="B48" s="349" t="s">
        <v>1624</v>
      </c>
      <c r="C48" s="351" t="s">
        <v>1625</v>
      </c>
      <c r="D48" s="349" t="s">
        <v>134</v>
      </c>
      <c r="E48" s="357">
        <v>6</v>
      </c>
      <c r="F48" s="360"/>
      <c r="G48" s="349">
        <f t="shared" si="0"/>
        <v>0</v>
      </c>
      <c r="H48" s="345"/>
      <c r="I48" s="345"/>
    </row>
    <row r="49" spans="1:9">
      <c r="A49" s="349"/>
      <c r="B49" s="349"/>
      <c r="C49" s="351" t="s">
        <v>1626</v>
      </c>
      <c r="D49" s="349" t="s">
        <v>134</v>
      </c>
      <c r="E49" s="357">
        <v>6</v>
      </c>
      <c r="F49" s="360"/>
      <c r="G49" s="349">
        <f t="shared" si="0"/>
        <v>0</v>
      </c>
      <c r="H49" s="345"/>
      <c r="I49" s="345"/>
    </row>
    <row r="50" spans="1:9">
      <c r="A50" s="349"/>
      <c r="B50" s="349" t="s">
        <v>1627</v>
      </c>
      <c r="C50" s="351" t="s">
        <v>1576</v>
      </c>
      <c r="D50" s="349" t="s">
        <v>134</v>
      </c>
      <c r="E50" s="357">
        <v>8</v>
      </c>
      <c r="F50" s="360"/>
      <c r="G50" s="349">
        <f t="shared" si="0"/>
        <v>0</v>
      </c>
      <c r="H50" s="345"/>
      <c r="I50" s="345"/>
    </row>
    <row r="51" spans="1:9">
      <c r="A51" s="349"/>
      <c r="B51" s="349" t="s">
        <v>1628</v>
      </c>
      <c r="C51" s="351" t="s">
        <v>1629</v>
      </c>
      <c r="D51" s="349" t="s">
        <v>134</v>
      </c>
      <c r="E51" s="357">
        <v>6</v>
      </c>
      <c r="F51" s="360"/>
      <c r="G51" s="349">
        <f t="shared" si="0"/>
        <v>0</v>
      </c>
      <c r="H51" s="345"/>
      <c r="I51" s="345"/>
    </row>
    <row r="52" spans="1:9">
      <c r="A52" s="349"/>
      <c r="B52" s="349" t="s">
        <v>1630</v>
      </c>
      <c r="C52" s="351" t="s">
        <v>1631</v>
      </c>
      <c r="D52" s="349" t="s">
        <v>134</v>
      </c>
      <c r="E52" s="357">
        <v>5</v>
      </c>
      <c r="F52" s="360"/>
      <c r="G52" s="349">
        <f t="shared" si="0"/>
        <v>0</v>
      </c>
      <c r="H52" s="345"/>
      <c r="I52" s="345"/>
    </row>
    <row r="53" spans="1:9">
      <c r="A53" s="349"/>
      <c r="B53" s="349" t="s">
        <v>1632</v>
      </c>
      <c r="C53" s="351" t="s">
        <v>1633</v>
      </c>
      <c r="D53" s="349" t="s">
        <v>134</v>
      </c>
      <c r="E53" s="357">
        <v>4</v>
      </c>
      <c r="F53" s="360"/>
      <c r="G53" s="349">
        <f t="shared" si="0"/>
        <v>0</v>
      </c>
      <c r="H53" s="345"/>
      <c r="I53" s="345"/>
    </row>
    <row r="54" spans="1:9">
      <c r="A54" s="349"/>
      <c r="B54" s="349"/>
      <c r="C54" s="351"/>
      <c r="D54" s="349"/>
      <c r="E54" s="357"/>
      <c r="F54" s="349"/>
      <c r="G54" s="349">
        <f t="shared" si="0"/>
        <v>0</v>
      </c>
      <c r="H54" s="345"/>
      <c r="I54" s="345"/>
    </row>
    <row r="55" spans="1:9" ht="45">
      <c r="A55" s="349"/>
      <c r="B55" s="349" t="s">
        <v>1634</v>
      </c>
      <c r="C55" s="351" t="s">
        <v>1590</v>
      </c>
      <c r="D55" s="349" t="s">
        <v>1591</v>
      </c>
      <c r="E55" s="357">
        <v>32</v>
      </c>
      <c r="F55" s="360"/>
      <c r="G55" s="349">
        <f t="shared" si="0"/>
        <v>0</v>
      </c>
      <c r="H55" s="345"/>
      <c r="I55" s="345"/>
    </row>
    <row r="56" spans="1:9" ht="45">
      <c r="A56" s="349"/>
      <c r="B56" s="349"/>
      <c r="C56" s="351" t="s">
        <v>1594</v>
      </c>
      <c r="D56" s="349" t="s">
        <v>1591</v>
      </c>
      <c r="E56" s="357">
        <v>20</v>
      </c>
      <c r="F56" s="360"/>
      <c r="G56" s="349">
        <f t="shared" si="0"/>
        <v>0</v>
      </c>
      <c r="H56" s="345"/>
      <c r="I56" s="345"/>
    </row>
    <row r="57" spans="1:9" ht="45">
      <c r="A57" s="349"/>
      <c r="B57" s="349"/>
      <c r="C57" s="351" t="s">
        <v>1596</v>
      </c>
      <c r="D57" s="349" t="s">
        <v>1591</v>
      </c>
      <c r="E57" s="357">
        <v>4</v>
      </c>
      <c r="F57" s="360"/>
      <c r="G57" s="349">
        <f t="shared" si="0"/>
        <v>0</v>
      </c>
      <c r="H57" s="345"/>
      <c r="I57" s="345"/>
    </row>
    <row r="58" spans="1:9" ht="45">
      <c r="A58" s="349"/>
      <c r="B58" s="349"/>
      <c r="C58" s="351" t="s">
        <v>1598</v>
      </c>
      <c r="D58" s="349" t="s">
        <v>1591</v>
      </c>
      <c r="E58" s="357">
        <v>18</v>
      </c>
      <c r="F58" s="360"/>
      <c r="G58" s="349">
        <f t="shared" si="0"/>
        <v>0</v>
      </c>
      <c r="H58" s="345"/>
      <c r="I58" s="345"/>
    </row>
    <row r="59" spans="1:9" ht="45">
      <c r="A59" s="349"/>
      <c r="B59" s="349" t="s">
        <v>1635</v>
      </c>
      <c r="C59" s="351" t="s">
        <v>1636</v>
      </c>
      <c r="D59" s="349" t="s">
        <v>1591</v>
      </c>
      <c r="E59" s="357">
        <v>4</v>
      </c>
      <c r="F59" s="360"/>
      <c r="G59" s="349">
        <f t="shared" si="0"/>
        <v>0</v>
      </c>
      <c r="H59" s="345"/>
      <c r="I59" s="345"/>
    </row>
    <row r="60" spans="1:9">
      <c r="A60" s="349"/>
      <c r="B60" s="349" t="s">
        <v>1637</v>
      </c>
      <c r="C60" s="351" t="s">
        <v>1638</v>
      </c>
      <c r="D60" s="349" t="s">
        <v>1591</v>
      </c>
      <c r="E60" s="357">
        <v>12</v>
      </c>
      <c r="F60" s="360"/>
      <c r="G60" s="349">
        <f t="shared" si="0"/>
        <v>0</v>
      </c>
      <c r="H60" s="345"/>
      <c r="I60" s="345"/>
    </row>
    <row r="61" spans="1:9">
      <c r="A61" s="349"/>
      <c r="B61" s="349"/>
      <c r="C61" s="351" t="s">
        <v>1639</v>
      </c>
      <c r="D61" s="349" t="s">
        <v>1591</v>
      </c>
      <c r="E61" s="357">
        <v>10</v>
      </c>
      <c r="F61" s="360"/>
      <c r="G61" s="349">
        <f t="shared" si="0"/>
        <v>0</v>
      </c>
      <c r="H61" s="345"/>
      <c r="I61" s="345"/>
    </row>
    <row r="62" spans="1:9">
      <c r="A62" s="349"/>
      <c r="B62" s="349"/>
      <c r="C62" s="351" t="s">
        <v>1640</v>
      </c>
      <c r="D62" s="349" t="s">
        <v>1591</v>
      </c>
      <c r="E62" s="357">
        <v>10</v>
      </c>
      <c r="F62" s="360"/>
      <c r="G62" s="349">
        <f t="shared" si="0"/>
        <v>0</v>
      </c>
      <c r="H62" s="345"/>
      <c r="I62" s="345"/>
    </row>
    <row r="63" spans="1:9">
      <c r="A63" s="349"/>
      <c r="B63" s="349" t="s">
        <v>1641</v>
      </c>
      <c r="C63" s="349" t="s">
        <v>1642</v>
      </c>
      <c r="D63" s="349" t="s">
        <v>10</v>
      </c>
      <c r="E63" s="357">
        <v>47</v>
      </c>
      <c r="F63" s="360"/>
      <c r="G63" s="349">
        <f t="shared" si="0"/>
        <v>0</v>
      </c>
      <c r="H63" s="345"/>
      <c r="I63" s="345"/>
    </row>
    <row r="64" spans="1:9" ht="30">
      <c r="A64" s="349"/>
      <c r="B64" s="349" t="s">
        <v>1643</v>
      </c>
      <c r="C64" s="351" t="s">
        <v>1609</v>
      </c>
      <c r="D64" s="349" t="s">
        <v>10</v>
      </c>
      <c r="E64" s="357">
        <v>8</v>
      </c>
      <c r="F64" s="360"/>
      <c r="G64" s="349">
        <f t="shared" si="0"/>
        <v>0</v>
      </c>
      <c r="H64" s="345"/>
      <c r="I64" s="345"/>
    </row>
    <row r="65" spans="1:9">
      <c r="C65" s="344"/>
      <c r="D65" s="344"/>
      <c r="E65" s="344"/>
      <c r="F65" s="349"/>
      <c r="G65" s="349"/>
      <c r="H65" s="345"/>
      <c r="I65" s="345"/>
    </row>
    <row r="66" spans="1:9">
      <c r="A66" s="349"/>
      <c r="B66" s="349"/>
      <c r="C66" s="349" t="s">
        <v>1644</v>
      </c>
      <c r="D66" s="349" t="s">
        <v>136</v>
      </c>
      <c r="E66" s="357">
        <v>1</v>
      </c>
      <c r="F66" s="360"/>
      <c r="G66" s="349">
        <f t="shared" si="0"/>
        <v>0</v>
      </c>
      <c r="H66" s="345"/>
      <c r="I66" s="345"/>
    </row>
    <row r="67" spans="1:9">
      <c r="A67" s="349"/>
      <c r="B67" s="349"/>
      <c r="C67" s="349" t="s">
        <v>1645</v>
      </c>
      <c r="D67" s="349" t="s">
        <v>136</v>
      </c>
      <c r="E67" s="357">
        <v>1</v>
      </c>
      <c r="F67" s="360"/>
      <c r="G67" s="349">
        <f t="shared" si="0"/>
        <v>0</v>
      </c>
      <c r="H67" s="345"/>
      <c r="I67" s="345"/>
    </row>
    <row r="68" spans="1:9">
      <c r="A68" s="349"/>
      <c r="B68" s="349"/>
      <c r="C68" s="349" t="s">
        <v>1646</v>
      </c>
      <c r="D68" s="349" t="s">
        <v>136</v>
      </c>
      <c r="E68" s="357">
        <v>1</v>
      </c>
      <c r="F68" s="360"/>
      <c r="G68" s="349">
        <f t="shared" si="0"/>
        <v>0</v>
      </c>
      <c r="H68" s="345"/>
      <c r="I68" s="345"/>
    </row>
    <row r="69" spans="1:9">
      <c r="A69" s="349"/>
      <c r="B69" s="349"/>
      <c r="C69" s="349" t="s">
        <v>1647</v>
      </c>
      <c r="D69" s="349" t="s">
        <v>136</v>
      </c>
      <c r="E69" s="357">
        <v>1</v>
      </c>
      <c r="F69" s="360"/>
      <c r="G69" s="349">
        <f t="shared" ref="G69:G71" si="1">ROUND(E69*F69,2)</f>
        <v>0</v>
      </c>
      <c r="H69" s="345"/>
      <c r="I69" s="345"/>
    </row>
    <row r="70" spans="1:9">
      <c r="A70" s="349"/>
      <c r="B70" s="349"/>
      <c r="C70" s="349" t="s">
        <v>1648</v>
      </c>
      <c r="D70" s="349" t="s">
        <v>136</v>
      </c>
      <c r="E70" s="357">
        <v>1</v>
      </c>
      <c r="F70" s="360"/>
      <c r="G70" s="349">
        <f t="shared" si="1"/>
        <v>0</v>
      </c>
      <c r="H70" s="345"/>
      <c r="I70" s="345"/>
    </row>
    <row r="71" spans="1:9">
      <c r="A71" s="349"/>
      <c r="B71" s="349"/>
      <c r="C71" s="349" t="s">
        <v>1649</v>
      </c>
      <c r="D71" s="349" t="s">
        <v>136</v>
      </c>
      <c r="E71" s="357">
        <v>1</v>
      </c>
      <c r="F71" s="360"/>
      <c r="G71" s="349">
        <f t="shared" si="1"/>
        <v>0</v>
      </c>
      <c r="H71" s="345"/>
      <c r="I71" s="345"/>
    </row>
    <row r="72" spans="1:9">
      <c r="C72" s="344"/>
      <c r="D72" s="344"/>
      <c r="E72" s="344"/>
      <c r="F72" s="345"/>
      <c r="G72" s="345"/>
      <c r="H72" s="345"/>
      <c r="I72" s="345"/>
    </row>
    <row r="73" spans="1:9">
      <c r="A73" s="344" t="s">
        <v>1650</v>
      </c>
      <c r="F73" s="345"/>
      <c r="G73" s="345"/>
      <c r="H73" s="345"/>
      <c r="I73" s="345"/>
    </row>
    <row r="74" spans="1:9">
      <c r="A74" s="344" t="s">
        <v>1651</v>
      </c>
      <c r="C74" s="344"/>
      <c r="F74" s="345"/>
      <c r="G74" s="345"/>
      <c r="H74" s="345"/>
      <c r="I74" s="345"/>
    </row>
    <row r="75" spans="1:9">
      <c r="A75" s="344" t="s">
        <v>1652</v>
      </c>
      <c r="C75" s="344"/>
      <c r="F75" s="345"/>
      <c r="G75" s="345"/>
      <c r="H75" s="345"/>
      <c r="I75" s="345"/>
    </row>
    <row r="76" spans="1:9">
      <c r="A76" s="344" t="s">
        <v>1653</v>
      </c>
      <c r="F76" s="345"/>
      <c r="G76" s="345"/>
      <c r="H76" s="345"/>
      <c r="I76" s="345"/>
    </row>
    <row r="77" spans="1:9">
      <c r="A77" s="344"/>
      <c r="F77" s="345"/>
      <c r="G77" s="345"/>
      <c r="H77" s="345"/>
      <c r="I77" s="345"/>
    </row>
    <row r="78" spans="1:9">
      <c r="A78" s="344"/>
      <c r="F78" s="345"/>
      <c r="G78" s="345"/>
      <c r="H78" s="345"/>
      <c r="I78" s="345"/>
    </row>
    <row r="79" spans="1:9">
      <c r="A79" s="344"/>
      <c r="F79" s="345"/>
      <c r="G79" s="345"/>
      <c r="H79" s="345"/>
      <c r="I79" s="345"/>
    </row>
    <row r="80" spans="1:9">
      <c r="A80" s="349"/>
      <c r="B80" s="349"/>
      <c r="C80" s="350" t="s">
        <v>1654</v>
      </c>
      <c r="D80" s="349"/>
      <c r="E80" s="357"/>
      <c r="F80" s="359"/>
      <c r="G80" s="359"/>
      <c r="H80" s="345"/>
      <c r="I80" s="345"/>
    </row>
    <row r="81" spans="1:9" ht="30">
      <c r="A81" s="349"/>
      <c r="B81" s="349" t="s">
        <v>1655</v>
      </c>
      <c r="C81" s="351" t="s">
        <v>1656</v>
      </c>
      <c r="D81" s="349" t="s">
        <v>134</v>
      </c>
      <c r="E81" s="357">
        <v>1</v>
      </c>
      <c r="F81" s="360"/>
      <c r="G81" s="349">
        <f t="shared" ref="G81:G105" si="2">ROUND(E81*F81,2)</f>
        <v>0</v>
      </c>
      <c r="H81" s="345"/>
      <c r="I81" s="345"/>
    </row>
    <row r="82" spans="1:9" ht="30">
      <c r="A82" s="349"/>
      <c r="B82" s="349" t="s">
        <v>1657</v>
      </c>
      <c r="C82" s="351" t="s">
        <v>1658</v>
      </c>
      <c r="D82" s="349" t="s">
        <v>134</v>
      </c>
      <c r="E82" s="357">
        <v>5</v>
      </c>
      <c r="F82" s="360"/>
      <c r="G82" s="349">
        <f t="shared" si="2"/>
        <v>0</v>
      </c>
      <c r="H82" s="345"/>
      <c r="I82" s="345"/>
    </row>
    <row r="83" spans="1:9">
      <c r="A83" s="349"/>
      <c r="B83" s="349"/>
      <c r="C83" s="351" t="s">
        <v>1659</v>
      </c>
      <c r="D83" s="349" t="s">
        <v>134</v>
      </c>
      <c r="E83" s="357">
        <v>5</v>
      </c>
      <c r="F83" s="360"/>
      <c r="G83" s="349">
        <f t="shared" si="2"/>
        <v>0</v>
      </c>
      <c r="H83" s="345"/>
      <c r="I83" s="345"/>
    </row>
    <row r="84" spans="1:9">
      <c r="A84" s="349"/>
      <c r="B84" s="349"/>
      <c r="C84" s="351" t="s">
        <v>1660</v>
      </c>
      <c r="D84" s="349" t="s">
        <v>134</v>
      </c>
      <c r="E84" s="357">
        <v>4</v>
      </c>
      <c r="F84" s="360"/>
      <c r="G84" s="349">
        <f t="shared" si="2"/>
        <v>0</v>
      </c>
      <c r="H84" s="345"/>
      <c r="I84" s="345"/>
    </row>
    <row r="85" spans="1:9">
      <c r="A85" s="349"/>
      <c r="B85" s="349"/>
      <c r="C85" s="351" t="s">
        <v>1661</v>
      </c>
      <c r="D85" s="349" t="s">
        <v>134</v>
      </c>
      <c r="E85" s="357">
        <v>1</v>
      </c>
      <c r="F85" s="360"/>
      <c r="G85" s="349">
        <f t="shared" si="2"/>
        <v>0</v>
      </c>
      <c r="H85" s="345"/>
      <c r="I85" s="345"/>
    </row>
    <row r="86" spans="1:9">
      <c r="A86" s="349"/>
      <c r="B86" s="349"/>
      <c r="C86" s="351" t="s">
        <v>1662</v>
      </c>
      <c r="D86" s="349" t="s">
        <v>134</v>
      </c>
      <c r="E86" s="357">
        <v>5</v>
      </c>
      <c r="F86" s="360"/>
      <c r="G86" s="349">
        <f t="shared" si="2"/>
        <v>0</v>
      </c>
      <c r="H86" s="345"/>
      <c r="I86" s="345"/>
    </row>
    <row r="87" spans="1:9">
      <c r="A87" s="349"/>
      <c r="B87" s="349"/>
      <c r="C87" s="351" t="s">
        <v>1663</v>
      </c>
      <c r="D87" s="349" t="s">
        <v>10</v>
      </c>
      <c r="E87" s="357">
        <v>8</v>
      </c>
      <c r="F87" s="360"/>
      <c r="G87" s="349">
        <f t="shared" si="2"/>
        <v>0</v>
      </c>
      <c r="H87" s="345"/>
      <c r="I87" s="345"/>
    </row>
    <row r="88" spans="1:9">
      <c r="A88" s="349"/>
      <c r="B88" s="349"/>
      <c r="C88" s="351"/>
      <c r="D88" s="349"/>
      <c r="E88" s="357"/>
      <c r="F88" s="360"/>
      <c r="G88" s="349">
        <f t="shared" si="2"/>
        <v>0</v>
      </c>
      <c r="H88" s="345"/>
      <c r="I88" s="345"/>
    </row>
    <row r="89" spans="1:9">
      <c r="A89" s="349"/>
      <c r="B89" s="349"/>
      <c r="C89" s="351" t="s">
        <v>1664</v>
      </c>
      <c r="D89" s="349" t="s">
        <v>134</v>
      </c>
      <c r="E89" s="357">
        <v>2</v>
      </c>
      <c r="F89" s="360"/>
      <c r="G89" s="349">
        <f t="shared" si="2"/>
        <v>0</v>
      </c>
      <c r="H89" s="345"/>
      <c r="I89" s="345"/>
    </row>
    <row r="90" spans="1:9">
      <c r="A90" s="349"/>
      <c r="B90" s="349"/>
      <c r="C90" s="351" t="s">
        <v>1665</v>
      </c>
      <c r="D90" s="349" t="s">
        <v>134</v>
      </c>
      <c r="E90" s="357">
        <v>1</v>
      </c>
      <c r="F90" s="360"/>
      <c r="G90" s="349">
        <f t="shared" si="2"/>
        <v>0</v>
      </c>
      <c r="H90" s="345"/>
      <c r="I90" s="345"/>
    </row>
    <row r="91" spans="1:9">
      <c r="A91" s="349"/>
      <c r="B91" s="349"/>
      <c r="C91" s="349" t="s">
        <v>1666</v>
      </c>
      <c r="D91" s="349" t="s">
        <v>134</v>
      </c>
      <c r="E91" s="357">
        <v>1</v>
      </c>
      <c r="F91" s="360"/>
      <c r="G91" s="349">
        <f t="shared" si="2"/>
        <v>0</v>
      </c>
      <c r="H91" s="345"/>
      <c r="I91" s="345"/>
    </row>
    <row r="92" spans="1:9">
      <c r="A92" s="349"/>
      <c r="B92" s="349"/>
      <c r="C92" s="349" t="s">
        <v>1667</v>
      </c>
      <c r="D92" s="349" t="s">
        <v>1591</v>
      </c>
      <c r="E92" s="357">
        <v>41</v>
      </c>
      <c r="F92" s="360"/>
      <c r="G92" s="349">
        <f t="shared" si="2"/>
        <v>0</v>
      </c>
      <c r="H92" s="345"/>
      <c r="I92" s="345"/>
    </row>
    <row r="93" spans="1:9">
      <c r="A93" s="349"/>
      <c r="B93" s="349"/>
      <c r="C93" s="349" t="s">
        <v>1668</v>
      </c>
      <c r="D93" s="349" t="s">
        <v>1591</v>
      </c>
      <c r="E93" s="357">
        <v>16</v>
      </c>
      <c r="F93" s="360"/>
      <c r="G93" s="349">
        <f t="shared" si="2"/>
        <v>0</v>
      </c>
      <c r="H93" s="345"/>
      <c r="I93" s="345"/>
    </row>
    <row r="94" spans="1:9">
      <c r="A94" s="349"/>
      <c r="B94" s="349"/>
      <c r="C94" s="349" t="s">
        <v>1669</v>
      </c>
      <c r="D94" s="349" t="s">
        <v>1591</v>
      </c>
      <c r="E94" s="357">
        <v>28</v>
      </c>
      <c r="F94" s="360"/>
      <c r="G94" s="349">
        <f t="shared" si="2"/>
        <v>0</v>
      </c>
      <c r="H94" s="345"/>
      <c r="I94" s="345"/>
    </row>
    <row r="95" spans="1:9">
      <c r="A95" s="349"/>
      <c r="B95" s="349"/>
      <c r="C95" s="349" t="s">
        <v>1670</v>
      </c>
      <c r="D95" s="349" t="s">
        <v>1591</v>
      </c>
      <c r="E95" s="357">
        <v>10</v>
      </c>
      <c r="F95" s="360"/>
      <c r="G95" s="349">
        <f t="shared" si="2"/>
        <v>0</v>
      </c>
      <c r="H95" s="345"/>
      <c r="I95" s="345"/>
    </row>
    <row r="96" spans="1:9">
      <c r="A96" s="349"/>
      <c r="B96" s="349"/>
      <c r="C96" s="349" t="s">
        <v>1671</v>
      </c>
      <c r="D96" s="349" t="s">
        <v>1591</v>
      </c>
      <c r="E96" s="357">
        <v>5</v>
      </c>
      <c r="F96" s="360"/>
      <c r="G96" s="349">
        <f t="shared" si="2"/>
        <v>0</v>
      </c>
      <c r="H96" s="345"/>
      <c r="I96" s="345"/>
    </row>
    <row r="97" spans="1:9">
      <c r="A97" s="349"/>
      <c r="B97" s="349"/>
      <c r="C97" s="349" t="s">
        <v>1672</v>
      </c>
      <c r="D97" s="349" t="s">
        <v>1591</v>
      </c>
      <c r="E97" s="357">
        <v>16</v>
      </c>
      <c r="F97" s="360"/>
      <c r="G97" s="349">
        <f t="shared" si="2"/>
        <v>0</v>
      </c>
      <c r="H97" s="345"/>
      <c r="I97" s="345"/>
    </row>
    <row r="98" spans="1:9">
      <c r="A98" s="349"/>
      <c r="B98" s="349"/>
      <c r="C98" s="351" t="s">
        <v>1673</v>
      </c>
      <c r="D98" s="349" t="s">
        <v>228</v>
      </c>
      <c r="E98" s="357">
        <v>12</v>
      </c>
      <c r="F98" s="360"/>
      <c r="G98" s="349">
        <f t="shared" si="2"/>
        <v>0</v>
      </c>
      <c r="H98" s="345"/>
      <c r="I98" s="345"/>
    </row>
    <row r="99" spans="1:9">
      <c r="A99" s="349"/>
      <c r="B99" s="349"/>
      <c r="C99" s="349" t="s">
        <v>1674</v>
      </c>
      <c r="D99" s="349" t="s">
        <v>1591</v>
      </c>
      <c r="E99" s="358">
        <v>2</v>
      </c>
      <c r="F99" s="360"/>
      <c r="G99" s="349">
        <f t="shared" si="2"/>
        <v>0</v>
      </c>
      <c r="H99" s="345"/>
      <c r="I99" s="345"/>
    </row>
    <row r="100" spans="1:9">
      <c r="C100" s="344"/>
      <c r="D100" s="344"/>
      <c r="E100" s="344"/>
      <c r="F100" s="349"/>
      <c r="G100" s="349"/>
      <c r="H100" s="345"/>
      <c r="I100" s="345"/>
    </row>
    <row r="101" spans="1:9">
      <c r="A101" s="349"/>
      <c r="B101" s="349"/>
      <c r="C101" s="349" t="s">
        <v>1644</v>
      </c>
      <c r="D101" s="349" t="s">
        <v>136</v>
      </c>
      <c r="E101" s="357">
        <v>1</v>
      </c>
      <c r="F101" s="360"/>
      <c r="G101" s="349">
        <f t="shared" si="2"/>
        <v>0</v>
      </c>
      <c r="H101" s="345"/>
      <c r="I101" s="345"/>
    </row>
    <row r="102" spans="1:9">
      <c r="A102" s="349"/>
      <c r="B102" s="349"/>
      <c r="C102" s="349" t="s">
        <v>1645</v>
      </c>
      <c r="D102" s="349" t="s">
        <v>136</v>
      </c>
      <c r="E102" s="357">
        <v>1</v>
      </c>
      <c r="F102" s="360"/>
      <c r="G102" s="349">
        <f t="shared" si="2"/>
        <v>0</v>
      </c>
      <c r="H102" s="345"/>
      <c r="I102" s="345"/>
    </row>
    <row r="103" spans="1:9">
      <c r="A103" s="349"/>
      <c r="B103" s="349"/>
      <c r="C103" s="349" t="s">
        <v>1646</v>
      </c>
      <c r="D103" s="349" t="s">
        <v>136</v>
      </c>
      <c r="E103" s="357">
        <v>1</v>
      </c>
      <c r="F103" s="360"/>
      <c r="G103" s="349">
        <f t="shared" si="2"/>
        <v>0</v>
      </c>
      <c r="H103" s="345"/>
      <c r="I103" s="345"/>
    </row>
    <row r="104" spans="1:9">
      <c r="A104" s="349"/>
      <c r="B104" s="349"/>
      <c r="C104" s="349" t="s">
        <v>1647</v>
      </c>
      <c r="D104" s="349" t="s">
        <v>136</v>
      </c>
      <c r="E104" s="357">
        <v>1</v>
      </c>
      <c r="F104" s="360"/>
      <c r="G104" s="349">
        <f t="shared" si="2"/>
        <v>0</v>
      </c>
      <c r="H104" s="345"/>
      <c r="I104" s="345"/>
    </row>
    <row r="105" spans="1:9">
      <c r="A105" s="349"/>
      <c r="B105" s="349"/>
      <c r="C105" s="349" t="s">
        <v>1675</v>
      </c>
      <c r="D105" s="349" t="s">
        <v>136</v>
      </c>
      <c r="E105" s="357">
        <v>1</v>
      </c>
      <c r="F105" s="360"/>
      <c r="G105" s="349">
        <f t="shared" si="2"/>
        <v>0</v>
      </c>
      <c r="H105" s="345"/>
      <c r="I105" s="345"/>
    </row>
    <row r="106" spans="1:9" ht="15.75" thickBot="1">
      <c r="F106" s="345"/>
      <c r="G106" s="345"/>
      <c r="H106" s="345"/>
      <c r="I106" s="345"/>
    </row>
    <row r="107" spans="1:9" ht="15.75" thickBot="1">
      <c r="C107" s="344" t="s">
        <v>15</v>
      </c>
      <c r="D107" s="344"/>
      <c r="E107" s="344"/>
      <c r="F107" s="344"/>
      <c r="G107" s="361">
        <f>SUM(G4:G105)</f>
        <v>0</v>
      </c>
      <c r="H107" s="345"/>
      <c r="I107" s="345"/>
    </row>
    <row r="108" spans="1:9">
      <c r="F108" s="345"/>
      <c r="G108" s="345"/>
      <c r="H108" s="345"/>
      <c r="I108" s="345"/>
    </row>
    <row r="109" spans="1:9">
      <c r="A109" s="344" t="s">
        <v>1650</v>
      </c>
      <c r="C109" s="344"/>
      <c r="D109" s="344"/>
      <c r="E109" s="344"/>
      <c r="F109" s="345"/>
      <c r="G109" s="345"/>
      <c r="H109" s="345"/>
      <c r="I109" s="345"/>
    </row>
    <row r="110" spans="1:9">
      <c r="A110" s="344" t="s">
        <v>1651</v>
      </c>
      <c r="F110" s="345"/>
      <c r="G110" s="345"/>
      <c r="H110" s="345"/>
      <c r="I110" s="345"/>
    </row>
    <row r="111" spans="1:9">
      <c r="A111" s="344" t="s">
        <v>1653</v>
      </c>
      <c r="B111" s="344"/>
      <c r="C111" s="344"/>
      <c r="G111" s="345"/>
      <c r="H111" s="345"/>
      <c r="I111" s="345"/>
    </row>
    <row r="112" spans="1:9">
      <c r="A112" s="344" t="s">
        <v>1676</v>
      </c>
      <c r="C112" s="344"/>
      <c r="G112" s="345"/>
      <c r="H112" s="345"/>
      <c r="I112" s="345"/>
    </row>
    <row r="113" spans="1:9">
      <c r="A113" s="344" t="s">
        <v>1677</v>
      </c>
      <c r="H113" s="345"/>
      <c r="I113" s="345"/>
    </row>
    <row r="114" spans="1:9">
      <c r="H114" s="345"/>
      <c r="I114" s="345"/>
    </row>
    <row r="115" spans="1:9">
      <c r="H115" s="345"/>
      <c r="I115" s="345"/>
    </row>
    <row r="116" spans="1:9">
      <c r="H116" s="345"/>
      <c r="I116" s="345"/>
    </row>
    <row r="130" spans="9:9">
      <c r="I130" s="345"/>
    </row>
    <row r="131" spans="9:9">
      <c r="I131" s="345"/>
    </row>
    <row r="132" spans="9:9">
      <c r="I132" s="345"/>
    </row>
    <row r="133" spans="9:9">
      <c r="I133" s="345"/>
    </row>
    <row r="134" spans="9:9">
      <c r="I134" s="345"/>
    </row>
    <row r="135" spans="9:9">
      <c r="I135" s="34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0759-FA98-413C-8F7D-EFFDE40B63CC}">
  <sheetPr>
    <pageSetUpPr fitToPage="1"/>
  </sheetPr>
  <dimension ref="A1:H131"/>
  <sheetViews>
    <sheetView showGridLines="0" defaultGridColor="0" topLeftCell="A115" colorId="8" zoomScaleNormal="100" workbookViewId="0">
      <selection activeCell="A6" sqref="A6:D6"/>
    </sheetView>
  </sheetViews>
  <sheetFormatPr defaultColWidth="9" defaultRowHeight="12" customHeight="1"/>
  <cols>
    <col min="1" max="1" width="6.42578125" style="329" customWidth="1"/>
    <col min="2" max="2" width="7.140625" style="330" customWidth="1"/>
    <col min="3" max="3" width="13.42578125" style="331" customWidth="1"/>
    <col min="4" max="4" width="48.28515625" style="331" customWidth="1"/>
    <col min="5" max="5" width="4.42578125" style="331" customWidth="1"/>
    <col min="6" max="6" width="9.5703125" style="332" customWidth="1"/>
    <col min="7" max="7" width="9.7109375" style="332" customWidth="1"/>
    <col min="8" max="8" width="14.5703125" style="332" customWidth="1"/>
    <col min="9" max="256" width="9" style="264"/>
    <col min="257" max="257" width="6.42578125" style="264" customWidth="1"/>
    <col min="258" max="258" width="7.140625" style="264" customWidth="1"/>
    <col min="259" max="259" width="13.42578125" style="264" customWidth="1"/>
    <col min="260" max="260" width="48.28515625" style="264" customWidth="1"/>
    <col min="261" max="261" width="4.42578125" style="264" customWidth="1"/>
    <col min="262" max="262" width="9.5703125" style="264" customWidth="1"/>
    <col min="263" max="263" width="9.7109375" style="264" customWidth="1"/>
    <col min="264" max="264" width="14.5703125" style="264" customWidth="1"/>
    <col min="265" max="512" width="9" style="264"/>
    <col min="513" max="513" width="6.42578125" style="264" customWidth="1"/>
    <col min="514" max="514" width="7.140625" style="264" customWidth="1"/>
    <col min="515" max="515" width="13.42578125" style="264" customWidth="1"/>
    <col min="516" max="516" width="48.28515625" style="264" customWidth="1"/>
    <col min="517" max="517" width="4.42578125" style="264" customWidth="1"/>
    <col min="518" max="518" width="9.5703125" style="264" customWidth="1"/>
    <col min="519" max="519" width="9.7109375" style="264" customWidth="1"/>
    <col min="520" max="520" width="14.5703125" style="264" customWidth="1"/>
    <col min="521" max="768" width="9" style="264"/>
    <col min="769" max="769" width="6.42578125" style="264" customWidth="1"/>
    <col min="770" max="770" width="7.140625" style="264" customWidth="1"/>
    <col min="771" max="771" width="13.42578125" style="264" customWidth="1"/>
    <col min="772" max="772" width="48.28515625" style="264" customWidth="1"/>
    <col min="773" max="773" width="4.42578125" style="264" customWidth="1"/>
    <col min="774" max="774" width="9.5703125" style="264" customWidth="1"/>
    <col min="775" max="775" width="9.7109375" style="264" customWidth="1"/>
    <col min="776" max="776" width="14.5703125" style="264" customWidth="1"/>
    <col min="777" max="1024" width="9" style="264"/>
    <col min="1025" max="1025" width="6.42578125" style="264" customWidth="1"/>
    <col min="1026" max="1026" width="7.140625" style="264" customWidth="1"/>
    <col min="1027" max="1027" width="13.42578125" style="264" customWidth="1"/>
    <col min="1028" max="1028" width="48.28515625" style="264" customWidth="1"/>
    <col min="1029" max="1029" width="4.42578125" style="264" customWidth="1"/>
    <col min="1030" max="1030" width="9.5703125" style="264" customWidth="1"/>
    <col min="1031" max="1031" width="9.7109375" style="264" customWidth="1"/>
    <col min="1032" max="1032" width="14.5703125" style="264" customWidth="1"/>
    <col min="1033" max="1280" width="9" style="264"/>
    <col min="1281" max="1281" width="6.42578125" style="264" customWidth="1"/>
    <col min="1282" max="1282" width="7.140625" style="264" customWidth="1"/>
    <col min="1283" max="1283" width="13.42578125" style="264" customWidth="1"/>
    <col min="1284" max="1284" width="48.28515625" style="264" customWidth="1"/>
    <col min="1285" max="1285" width="4.42578125" style="264" customWidth="1"/>
    <col min="1286" max="1286" width="9.5703125" style="264" customWidth="1"/>
    <col min="1287" max="1287" width="9.7109375" style="264" customWidth="1"/>
    <col min="1288" max="1288" width="14.5703125" style="264" customWidth="1"/>
    <col min="1289" max="1536" width="9" style="264"/>
    <col min="1537" max="1537" width="6.42578125" style="264" customWidth="1"/>
    <col min="1538" max="1538" width="7.140625" style="264" customWidth="1"/>
    <col min="1539" max="1539" width="13.42578125" style="264" customWidth="1"/>
    <col min="1540" max="1540" width="48.28515625" style="264" customWidth="1"/>
    <col min="1541" max="1541" width="4.42578125" style="264" customWidth="1"/>
    <col min="1542" max="1542" width="9.5703125" style="264" customWidth="1"/>
    <col min="1543" max="1543" width="9.7109375" style="264" customWidth="1"/>
    <col min="1544" max="1544" width="14.5703125" style="264" customWidth="1"/>
    <col min="1545" max="1792" width="9" style="264"/>
    <col min="1793" max="1793" width="6.42578125" style="264" customWidth="1"/>
    <col min="1794" max="1794" width="7.140625" style="264" customWidth="1"/>
    <col min="1795" max="1795" width="13.42578125" style="264" customWidth="1"/>
    <col min="1796" max="1796" width="48.28515625" style="264" customWidth="1"/>
    <col min="1797" max="1797" width="4.42578125" style="264" customWidth="1"/>
    <col min="1798" max="1798" width="9.5703125" style="264" customWidth="1"/>
    <col min="1799" max="1799" width="9.7109375" style="264" customWidth="1"/>
    <col min="1800" max="1800" width="14.5703125" style="264" customWidth="1"/>
    <col min="1801" max="2048" width="9" style="264"/>
    <col min="2049" max="2049" width="6.42578125" style="264" customWidth="1"/>
    <col min="2050" max="2050" width="7.140625" style="264" customWidth="1"/>
    <col min="2051" max="2051" width="13.42578125" style="264" customWidth="1"/>
    <col min="2052" max="2052" width="48.28515625" style="264" customWidth="1"/>
    <col min="2053" max="2053" width="4.42578125" style="264" customWidth="1"/>
    <col min="2054" max="2054" width="9.5703125" style="264" customWidth="1"/>
    <col min="2055" max="2055" width="9.7109375" style="264" customWidth="1"/>
    <col min="2056" max="2056" width="14.5703125" style="264" customWidth="1"/>
    <col min="2057" max="2304" width="9" style="264"/>
    <col min="2305" max="2305" width="6.42578125" style="264" customWidth="1"/>
    <col min="2306" max="2306" width="7.140625" style="264" customWidth="1"/>
    <col min="2307" max="2307" width="13.42578125" style="264" customWidth="1"/>
    <col min="2308" max="2308" width="48.28515625" style="264" customWidth="1"/>
    <col min="2309" max="2309" width="4.42578125" style="264" customWidth="1"/>
    <col min="2310" max="2310" width="9.5703125" style="264" customWidth="1"/>
    <col min="2311" max="2311" width="9.7109375" style="264" customWidth="1"/>
    <col min="2312" max="2312" width="14.5703125" style="264" customWidth="1"/>
    <col min="2313" max="2560" width="9" style="264"/>
    <col min="2561" max="2561" width="6.42578125" style="264" customWidth="1"/>
    <col min="2562" max="2562" width="7.140625" style="264" customWidth="1"/>
    <col min="2563" max="2563" width="13.42578125" style="264" customWidth="1"/>
    <col min="2564" max="2564" width="48.28515625" style="264" customWidth="1"/>
    <col min="2565" max="2565" width="4.42578125" style="264" customWidth="1"/>
    <col min="2566" max="2566" width="9.5703125" style="264" customWidth="1"/>
    <col min="2567" max="2567" width="9.7109375" style="264" customWidth="1"/>
    <col min="2568" max="2568" width="14.5703125" style="264" customWidth="1"/>
    <col min="2569" max="2816" width="9" style="264"/>
    <col min="2817" max="2817" width="6.42578125" style="264" customWidth="1"/>
    <col min="2818" max="2818" width="7.140625" style="264" customWidth="1"/>
    <col min="2819" max="2819" width="13.42578125" style="264" customWidth="1"/>
    <col min="2820" max="2820" width="48.28515625" style="264" customWidth="1"/>
    <col min="2821" max="2821" width="4.42578125" style="264" customWidth="1"/>
    <col min="2822" max="2822" width="9.5703125" style="264" customWidth="1"/>
    <col min="2823" max="2823" width="9.7109375" style="264" customWidth="1"/>
    <col min="2824" max="2824" width="14.5703125" style="264" customWidth="1"/>
    <col min="2825" max="3072" width="9" style="264"/>
    <col min="3073" max="3073" width="6.42578125" style="264" customWidth="1"/>
    <col min="3074" max="3074" width="7.140625" style="264" customWidth="1"/>
    <col min="3075" max="3075" width="13.42578125" style="264" customWidth="1"/>
    <col min="3076" max="3076" width="48.28515625" style="264" customWidth="1"/>
    <col min="3077" max="3077" width="4.42578125" style="264" customWidth="1"/>
    <col min="3078" max="3078" width="9.5703125" style="264" customWidth="1"/>
    <col min="3079" max="3079" width="9.7109375" style="264" customWidth="1"/>
    <col min="3080" max="3080" width="14.5703125" style="264" customWidth="1"/>
    <col min="3081" max="3328" width="9" style="264"/>
    <col min="3329" max="3329" width="6.42578125" style="264" customWidth="1"/>
    <col min="3330" max="3330" width="7.140625" style="264" customWidth="1"/>
    <col min="3331" max="3331" width="13.42578125" style="264" customWidth="1"/>
    <col min="3332" max="3332" width="48.28515625" style="264" customWidth="1"/>
    <col min="3333" max="3333" width="4.42578125" style="264" customWidth="1"/>
    <col min="3334" max="3334" width="9.5703125" style="264" customWidth="1"/>
    <col min="3335" max="3335" width="9.7109375" style="264" customWidth="1"/>
    <col min="3336" max="3336" width="14.5703125" style="264" customWidth="1"/>
    <col min="3337" max="3584" width="9" style="264"/>
    <col min="3585" max="3585" width="6.42578125" style="264" customWidth="1"/>
    <col min="3586" max="3586" width="7.140625" style="264" customWidth="1"/>
    <col min="3587" max="3587" width="13.42578125" style="264" customWidth="1"/>
    <col min="3588" max="3588" width="48.28515625" style="264" customWidth="1"/>
    <col min="3589" max="3589" width="4.42578125" style="264" customWidth="1"/>
    <col min="3590" max="3590" width="9.5703125" style="264" customWidth="1"/>
    <col min="3591" max="3591" width="9.7109375" style="264" customWidth="1"/>
    <col min="3592" max="3592" width="14.5703125" style="264" customWidth="1"/>
    <col min="3593" max="3840" width="9" style="264"/>
    <col min="3841" max="3841" width="6.42578125" style="264" customWidth="1"/>
    <col min="3842" max="3842" width="7.140625" style="264" customWidth="1"/>
    <col min="3843" max="3843" width="13.42578125" style="264" customWidth="1"/>
    <col min="3844" max="3844" width="48.28515625" style="264" customWidth="1"/>
    <col min="3845" max="3845" width="4.42578125" style="264" customWidth="1"/>
    <col min="3846" max="3846" width="9.5703125" style="264" customWidth="1"/>
    <col min="3847" max="3847" width="9.7109375" style="264" customWidth="1"/>
    <col min="3848" max="3848" width="14.5703125" style="264" customWidth="1"/>
    <col min="3849" max="4096" width="9" style="264"/>
    <col min="4097" max="4097" width="6.42578125" style="264" customWidth="1"/>
    <col min="4098" max="4098" width="7.140625" style="264" customWidth="1"/>
    <col min="4099" max="4099" width="13.42578125" style="264" customWidth="1"/>
    <col min="4100" max="4100" width="48.28515625" style="264" customWidth="1"/>
    <col min="4101" max="4101" width="4.42578125" style="264" customWidth="1"/>
    <col min="4102" max="4102" width="9.5703125" style="264" customWidth="1"/>
    <col min="4103" max="4103" width="9.7109375" style="264" customWidth="1"/>
    <col min="4104" max="4104" width="14.5703125" style="264" customWidth="1"/>
    <col min="4105" max="4352" width="9" style="264"/>
    <col min="4353" max="4353" width="6.42578125" style="264" customWidth="1"/>
    <col min="4354" max="4354" width="7.140625" style="264" customWidth="1"/>
    <col min="4355" max="4355" width="13.42578125" style="264" customWidth="1"/>
    <col min="4356" max="4356" width="48.28515625" style="264" customWidth="1"/>
    <col min="4357" max="4357" width="4.42578125" style="264" customWidth="1"/>
    <col min="4358" max="4358" width="9.5703125" style="264" customWidth="1"/>
    <col min="4359" max="4359" width="9.7109375" style="264" customWidth="1"/>
    <col min="4360" max="4360" width="14.5703125" style="264" customWidth="1"/>
    <col min="4361" max="4608" width="9" style="264"/>
    <col min="4609" max="4609" width="6.42578125" style="264" customWidth="1"/>
    <col min="4610" max="4610" width="7.140625" style="264" customWidth="1"/>
    <col min="4611" max="4611" width="13.42578125" style="264" customWidth="1"/>
    <col min="4612" max="4612" width="48.28515625" style="264" customWidth="1"/>
    <col min="4613" max="4613" width="4.42578125" style="264" customWidth="1"/>
    <col min="4614" max="4614" width="9.5703125" style="264" customWidth="1"/>
    <col min="4615" max="4615" width="9.7109375" style="264" customWidth="1"/>
    <col min="4616" max="4616" width="14.5703125" style="264" customWidth="1"/>
    <col min="4617" max="4864" width="9" style="264"/>
    <col min="4865" max="4865" width="6.42578125" style="264" customWidth="1"/>
    <col min="4866" max="4866" width="7.140625" style="264" customWidth="1"/>
    <col min="4867" max="4867" width="13.42578125" style="264" customWidth="1"/>
    <col min="4868" max="4868" width="48.28515625" style="264" customWidth="1"/>
    <col min="4869" max="4869" width="4.42578125" style="264" customWidth="1"/>
    <col min="4870" max="4870" width="9.5703125" style="264" customWidth="1"/>
    <col min="4871" max="4871" width="9.7109375" style="264" customWidth="1"/>
    <col min="4872" max="4872" width="14.5703125" style="264" customWidth="1"/>
    <col min="4873" max="5120" width="9" style="264"/>
    <col min="5121" max="5121" width="6.42578125" style="264" customWidth="1"/>
    <col min="5122" max="5122" width="7.140625" style="264" customWidth="1"/>
    <col min="5123" max="5123" width="13.42578125" style="264" customWidth="1"/>
    <col min="5124" max="5124" width="48.28515625" style="264" customWidth="1"/>
    <col min="5125" max="5125" width="4.42578125" style="264" customWidth="1"/>
    <col min="5126" max="5126" width="9.5703125" style="264" customWidth="1"/>
    <col min="5127" max="5127" width="9.7109375" style="264" customWidth="1"/>
    <col min="5128" max="5128" width="14.5703125" style="264" customWidth="1"/>
    <col min="5129" max="5376" width="9" style="264"/>
    <col min="5377" max="5377" width="6.42578125" style="264" customWidth="1"/>
    <col min="5378" max="5378" width="7.140625" style="264" customWidth="1"/>
    <col min="5379" max="5379" width="13.42578125" style="264" customWidth="1"/>
    <col min="5380" max="5380" width="48.28515625" style="264" customWidth="1"/>
    <col min="5381" max="5381" width="4.42578125" style="264" customWidth="1"/>
    <col min="5382" max="5382" width="9.5703125" style="264" customWidth="1"/>
    <col min="5383" max="5383" width="9.7109375" style="264" customWidth="1"/>
    <col min="5384" max="5384" width="14.5703125" style="264" customWidth="1"/>
    <col min="5385" max="5632" width="9" style="264"/>
    <col min="5633" max="5633" width="6.42578125" style="264" customWidth="1"/>
    <col min="5634" max="5634" width="7.140625" style="264" customWidth="1"/>
    <col min="5635" max="5635" width="13.42578125" style="264" customWidth="1"/>
    <col min="5636" max="5636" width="48.28515625" style="264" customWidth="1"/>
    <col min="5637" max="5637" width="4.42578125" style="264" customWidth="1"/>
    <col min="5638" max="5638" width="9.5703125" style="264" customWidth="1"/>
    <col min="5639" max="5639" width="9.7109375" style="264" customWidth="1"/>
    <col min="5640" max="5640" width="14.5703125" style="264" customWidth="1"/>
    <col min="5641" max="5888" width="9" style="264"/>
    <col min="5889" max="5889" width="6.42578125" style="264" customWidth="1"/>
    <col min="5890" max="5890" width="7.140625" style="264" customWidth="1"/>
    <col min="5891" max="5891" width="13.42578125" style="264" customWidth="1"/>
    <col min="5892" max="5892" width="48.28515625" style="264" customWidth="1"/>
    <col min="5893" max="5893" width="4.42578125" style="264" customWidth="1"/>
    <col min="5894" max="5894" width="9.5703125" style="264" customWidth="1"/>
    <col min="5895" max="5895" width="9.7109375" style="264" customWidth="1"/>
    <col min="5896" max="5896" width="14.5703125" style="264" customWidth="1"/>
    <col min="5897" max="6144" width="9" style="264"/>
    <col min="6145" max="6145" width="6.42578125" style="264" customWidth="1"/>
    <col min="6146" max="6146" width="7.140625" style="264" customWidth="1"/>
    <col min="6147" max="6147" width="13.42578125" style="264" customWidth="1"/>
    <col min="6148" max="6148" width="48.28515625" style="264" customWidth="1"/>
    <col min="6149" max="6149" width="4.42578125" style="264" customWidth="1"/>
    <col min="6150" max="6150" width="9.5703125" style="264" customWidth="1"/>
    <col min="6151" max="6151" width="9.7109375" style="264" customWidth="1"/>
    <col min="6152" max="6152" width="14.5703125" style="264" customWidth="1"/>
    <col min="6153" max="6400" width="9" style="264"/>
    <col min="6401" max="6401" width="6.42578125" style="264" customWidth="1"/>
    <col min="6402" max="6402" width="7.140625" style="264" customWidth="1"/>
    <col min="6403" max="6403" width="13.42578125" style="264" customWidth="1"/>
    <col min="6404" max="6404" width="48.28515625" style="264" customWidth="1"/>
    <col min="6405" max="6405" width="4.42578125" style="264" customWidth="1"/>
    <col min="6406" max="6406" width="9.5703125" style="264" customWidth="1"/>
    <col min="6407" max="6407" width="9.7109375" style="264" customWidth="1"/>
    <col min="6408" max="6408" width="14.5703125" style="264" customWidth="1"/>
    <col min="6409" max="6656" width="9" style="264"/>
    <col min="6657" max="6657" width="6.42578125" style="264" customWidth="1"/>
    <col min="6658" max="6658" width="7.140625" style="264" customWidth="1"/>
    <col min="6659" max="6659" width="13.42578125" style="264" customWidth="1"/>
    <col min="6660" max="6660" width="48.28515625" style="264" customWidth="1"/>
    <col min="6661" max="6661" width="4.42578125" style="264" customWidth="1"/>
    <col min="6662" max="6662" width="9.5703125" style="264" customWidth="1"/>
    <col min="6663" max="6663" width="9.7109375" style="264" customWidth="1"/>
    <col min="6664" max="6664" width="14.5703125" style="264" customWidth="1"/>
    <col min="6665" max="6912" width="9" style="264"/>
    <col min="6913" max="6913" width="6.42578125" style="264" customWidth="1"/>
    <col min="6914" max="6914" width="7.140625" style="264" customWidth="1"/>
    <col min="6915" max="6915" width="13.42578125" style="264" customWidth="1"/>
    <col min="6916" max="6916" width="48.28515625" style="264" customWidth="1"/>
    <col min="6917" max="6917" width="4.42578125" style="264" customWidth="1"/>
    <col min="6918" max="6918" width="9.5703125" style="264" customWidth="1"/>
    <col min="6919" max="6919" width="9.7109375" style="264" customWidth="1"/>
    <col min="6920" max="6920" width="14.5703125" style="264" customWidth="1"/>
    <col min="6921" max="7168" width="9" style="264"/>
    <col min="7169" max="7169" width="6.42578125" style="264" customWidth="1"/>
    <col min="7170" max="7170" width="7.140625" style="264" customWidth="1"/>
    <col min="7171" max="7171" width="13.42578125" style="264" customWidth="1"/>
    <col min="7172" max="7172" width="48.28515625" style="264" customWidth="1"/>
    <col min="7173" max="7173" width="4.42578125" style="264" customWidth="1"/>
    <col min="7174" max="7174" width="9.5703125" style="264" customWidth="1"/>
    <col min="7175" max="7175" width="9.7109375" style="264" customWidth="1"/>
    <col min="7176" max="7176" width="14.5703125" style="264" customWidth="1"/>
    <col min="7177" max="7424" width="9" style="264"/>
    <col min="7425" max="7425" width="6.42578125" style="264" customWidth="1"/>
    <col min="7426" max="7426" width="7.140625" style="264" customWidth="1"/>
    <col min="7427" max="7427" width="13.42578125" style="264" customWidth="1"/>
    <col min="7428" max="7428" width="48.28515625" style="264" customWidth="1"/>
    <col min="7429" max="7429" width="4.42578125" style="264" customWidth="1"/>
    <col min="7430" max="7430" width="9.5703125" style="264" customWidth="1"/>
    <col min="7431" max="7431" width="9.7109375" style="264" customWidth="1"/>
    <col min="7432" max="7432" width="14.5703125" style="264" customWidth="1"/>
    <col min="7433" max="7680" width="9" style="264"/>
    <col min="7681" max="7681" width="6.42578125" style="264" customWidth="1"/>
    <col min="7682" max="7682" width="7.140625" style="264" customWidth="1"/>
    <col min="7683" max="7683" width="13.42578125" style="264" customWidth="1"/>
    <col min="7684" max="7684" width="48.28515625" style="264" customWidth="1"/>
    <col min="7685" max="7685" width="4.42578125" style="264" customWidth="1"/>
    <col min="7686" max="7686" width="9.5703125" style="264" customWidth="1"/>
    <col min="7687" max="7687" width="9.7109375" style="264" customWidth="1"/>
    <col min="7688" max="7688" width="14.5703125" style="264" customWidth="1"/>
    <col min="7689" max="7936" width="9" style="264"/>
    <col min="7937" max="7937" width="6.42578125" style="264" customWidth="1"/>
    <col min="7938" max="7938" width="7.140625" style="264" customWidth="1"/>
    <col min="7939" max="7939" width="13.42578125" style="264" customWidth="1"/>
    <col min="7940" max="7940" width="48.28515625" style="264" customWidth="1"/>
    <col min="7941" max="7941" width="4.42578125" style="264" customWidth="1"/>
    <col min="7942" max="7942" width="9.5703125" style="264" customWidth="1"/>
    <col min="7943" max="7943" width="9.7109375" style="264" customWidth="1"/>
    <col min="7944" max="7944" width="14.5703125" style="264" customWidth="1"/>
    <col min="7945" max="8192" width="9" style="264"/>
    <col min="8193" max="8193" width="6.42578125" style="264" customWidth="1"/>
    <col min="8194" max="8194" width="7.140625" style="264" customWidth="1"/>
    <col min="8195" max="8195" width="13.42578125" style="264" customWidth="1"/>
    <col min="8196" max="8196" width="48.28515625" style="264" customWidth="1"/>
    <col min="8197" max="8197" width="4.42578125" style="264" customWidth="1"/>
    <col min="8198" max="8198" width="9.5703125" style="264" customWidth="1"/>
    <col min="8199" max="8199" width="9.7109375" style="264" customWidth="1"/>
    <col min="8200" max="8200" width="14.5703125" style="264" customWidth="1"/>
    <col min="8201" max="8448" width="9" style="264"/>
    <col min="8449" max="8449" width="6.42578125" style="264" customWidth="1"/>
    <col min="8450" max="8450" width="7.140625" style="264" customWidth="1"/>
    <col min="8451" max="8451" width="13.42578125" style="264" customWidth="1"/>
    <col min="8452" max="8452" width="48.28515625" style="264" customWidth="1"/>
    <col min="8453" max="8453" width="4.42578125" style="264" customWidth="1"/>
    <col min="8454" max="8454" width="9.5703125" style="264" customWidth="1"/>
    <col min="8455" max="8455" width="9.7109375" style="264" customWidth="1"/>
    <col min="8456" max="8456" width="14.5703125" style="264" customWidth="1"/>
    <col min="8457" max="8704" width="9" style="264"/>
    <col min="8705" max="8705" width="6.42578125" style="264" customWidth="1"/>
    <col min="8706" max="8706" width="7.140625" style="264" customWidth="1"/>
    <col min="8707" max="8707" width="13.42578125" style="264" customWidth="1"/>
    <col min="8708" max="8708" width="48.28515625" style="264" customWidth="1"/>
    <col min="8709" max="8709" width="4.42578125" style="264" customWidth="1"/>
    <col min="8710" max="8710" width="9.5703125" style="264" customWidth="1"/>
    <col min="8711" max="8711" width="9.7109375" style="264" customWidth="1"/>
    <col min="8712" max="8712" width="14.5703125" style="264" customWidth="1"/>
    <col min="8713" max="8960" width="9" style="264"/>
    <col min="8961" max="8961" width="6.42578125" style="264" customWidth="1"/>
    <col min="8962" max="8962" width="7.140625" style="264" customWidth="1"/>
    <col min="8963" max="8963" width="13.42578125" style="264" customWidth="1"/>
    <col min="8964" max="8964" width="48.28515625" style="264" customWidth="1"/>
    <col min="8965" max="8965" width="4.42578125" style="264" customWidth="1"/>
    <col min="8966" max="8966" width="9.5703125" style="264" customWidth="1"/>
    <col min="8967" max="8967" width="9.7109375" style="264" customWidth="1"/>
    <col min="8968" max="8968" width="14.5703125" style="264" customWidth="1"/>
    <col min="8969" max="9216" width="9" style="264"/>
    <col min="9217" max="9217" width="6.42578125" style="264" customWidth="1"/>
    <col min="9218" max="9218" width="7.140625" style="264" customWidth="1"/>
    <col min="9219" max="9219" width="13.42578125" style="264" customWidth="1"/>
    <col min="9220" max="9220" width="48.28515625" style="264" customWidth="1"/>
    <col min="9221" max="9221" width="4.42578125" style="264" customWidth="1"/>
    <col min="9222" max="9222" width="9.5703125" style="264" customWidth="1"/>
    <col min="9223" max="9223" width="9.7109375" style="264" customWidth="1"/>
    <col min="9224" max="9224" width="14.5703125" style="264" customWidth="1"/>
    <col min="9225" max="9472" width="9" style="264"/>
    <col min="9473" max="9473" width="6.42578125" style="264" customWidth="1"/>
    <col min="9474" max="9474" width="7.140625" style="264" customWidth="1"/>
    <col min="9475" max="9475" width="13.42578125" style="264" customWidth="1"/>
    <col min="9476" max="9476" width="48.28515625" style="264" customWidth="1"/>
    <col min="9477" max="9477" width="4.42578125" style="264" customWidth="1"/>
    <col min="9478" max="9478" width="9.5703125" style="264" customWidth="1"/>
    <col min="9479" max="9479" width="9.7109375" style="264" customWidth="1"/>
    <col min="9480" max="9480" width="14.5703125" style="264" customWidth="1"/>
    <col min="9481" max="9728" width="9" style="264"/>
    <col min="9729" max="9729" width="6.42578125" style="264" customWidth="1"/>
    <col min="9730" max="9730" width="7.140625" style="264" customWidth="1"/>
    <col min="9731" max="9731" width="13.42578125" style="264" customWidth="1"/>
    <col min="9732" max="9732" width="48.28515625" style="264" customWidth="1"/>
    <col min="9733" max="9733" width="4.42578125" style="264" customWidth="1"/>
    <col min="9734" max="9734" width="9.5703125" style="264" customWidth="1"/>
    <col min="9735" max="9735" width="9.7109375" style="264" customWidth="1"/>
    <col min="9736" max="9736" width="14.5703125" style="264" customWidth="1"/>
    <col min="9737" max="9984" width="9" style="264"/>
    <col min="9985" max="9985" width="6.42578125" style="264" customWidth="1"/>
    <col min="9986" max="9986" width="7.140625" style="264" customWidth="1"/>
    <col min="9987" max="9987" width="13.42578125" style="264" customWidth="1"/>
    <col min="9988" max="9988" width="48.28515625" style="264" customWidth="1"/>
    <col min="9989" max="9989" width="4.42578125" style="264" customWidth="1"/>
    <col min="9990" max="9990" width="9.5703125" style="264" customWidth="1"/>
    <col min="9991" max="9991" width="9.7109375" style="264" customWidth="1"/>
    <col min="9992" max="9992" width="14.5703125" style="264" customWidth="1"/>
    <col min="9993" max="10240" width="9" style="264"/>
    <col min="10241" max="10241" width="6.42578125" style="264" customWidth="1"/>
    <col min="10242" max="10242" width="7.140625" style="264" customWidth="1"/>
    <col min="10243" max="10243" width="13.42578125" style="264" customWidth="1"/>
    <col min="10244" max="10244" width="48.28515625" style="264" customWidth="1"/>
    <col min="10245" max="10245" width="4.42578125" style="264" customWidth="1"/>
    <col min="10246" max="10246" width="9.5703125" style="264" customWidth="1"/>
    <col min="10247" max="10247" width="9.7109375" style="264" customWidth="1"/>
    <col min="10248" max="10248" width="14.5703125" style="264" customWidth="1"/>
    <col min="10249" max="10496" width="9" style="264"/>
    <col min="10497" max="10497" width="6.42578125" style="264" customWidth="1"/>
    <col min="10498" max="10498" width="7.140625" style="264" customWidth="1"/>
    <col min="10499" max="10499" width="13.42578125" style="264" customWidth="1"/>
    <col min="10500" max="10500" width="48.28515625" style="264" customWidth="1"/>
    <col min="10501" max="10501" width="4.42578125" style="264" customWidth="1"/>
    <col min="10502" max="10502" width="9.5703125" style="264" customWidth="1"/>
    <col min="10503" max="10503" width="9.7109375" style="264" customWidth="1"/>
    <col min="10504" max="10504" width="14.5703125" style="264" customWidth="1"/>
    <col min="10505" max="10752" width="9" style="264"/>
    <col min="10753" max="10753" width="6.42578125" style="264" customWidth="1"/>
    <col min="10754" max="10754" width="7.140625" style="264" customWidth="1"/>
    <col min="10755" max="10755" width="13.42578125" style="264" customWidth="1"/>
    <col min="10756" max="10756" width="48.28515625" style="264" customWidth="1"/>
    <col min="10757" max="10757" width="4.42578125" style="264" customWidth="1"/>
    <col min="10758" max="10758" width="9.5703125" style="264" customWidth="1"/>
    <col min="10759" max="10759" width="9.7109375" style="264" customWidth="1"/>
    <col min="10760" max="10760" width="14.5703125" style="264" customWidth="1"/>
    <col min="10761" max="11008" width="9" style="264"/>
    <col min="11009" max="11009" width="6.42578125" style="264" customWidth="1"/>
    <col min="11010" max="11010" width="7.140625" style="264" customWidth="1"/>
    <col min="11011" max="11011" width="13.42578125" style="264" customWidth="1"/>
    <col min="11012" max="11012" width="48.28515625" style="264" customWidth="1"/>
    <col min="11013" max="11013" width="4.42578125" style="264" customWidth="1"/>
    <col min="11014" max="11014" width="9.5703125" style="264" customWidth="1"/>
    <col min="11015" max="11015" width="9.7109375" style="264" customWidth="1"/>
    <col min="11016" max="11016" width="14.5703125" style="264" customWidth="1"/>
    <col min="11017" max="11264" width="9" style="264"/>
    <col min="11265" max="11265" width="6.42578125" style="264" customWidth="1"/>
    <col min="11266" max="11266" width="7.140625" style="264" customWidth="1"/>
    <col min="11267" max="11267" width="13.42578125" style="264" customWidth="1"/>
    <col min="11268" max="11268" width="48.28515625" style="264" customWidth="1"/>
    <col min="11269" max="11269" width="4.42578125" style="264" customWidth="1"/>
    <col min="11270" max="11270" width="9.5703125" style="264" customWidth="1"/>
    <col min="11271" max="11271" width="9.7109375" style="264" customWidth="1"/>
    <col min="11272" max="11272" width="14.5703125" style="264" customWidth="1"/>
    <col min="11273" max="11520" width="9" style="264"/>
    <col min="11521" max="11521" width="6.42578125" style="264" customWidth="1"/>
    <col min="11522" max="11522" width="7.140625" style="264" customWidth="1"/>
    <col min="11523" max="11523" width="13.42578125" style="264" customWidth="1"/>
    <col min="11524" max="11524" width="48.28515625" style="264" customWidth="1"/>
    <col min="11525" max="11525" width="4.42578125" style="264" customWidth="1"/>
    <col min="11526" max="11526" width="9.5703125" style="264" customWidth="1"/>
    <col min="11527" max="11527" width="9.7109375" style="264" customWidth="1"/>
    <col min="11528" max="11528" width="14.5703125" style="264" customWidth="1"/>
    <col min="11529" max="11776" width="9" style="264"/>
    <col min="11777" max="11777" width="6.42578125" style="264" customWidth="1"/>
    <col min="11778" max="11778" width="7.140625" style="264" customWidth="1"/>
    <col min="11779" max="11779" width="13.42578125" style="264" customWidth="1"/>
    <col min="11780" max="11780" width="48.28515625" style="264" customWidth="1"/>
    <col min="11781" max="11781" width="4.42578125" style="264" customWidth="1"/>
    <col min="11782" max="11782" width="9.5703125" style="264" customWidth="1"/>
    <col min="11783" max="11783" width="9.7109375" style="264" customWidth="1"/>
    <col min="11784" max="11784" width="14.5703125" style="264" customWidth="1"/>
    <col min="11785" max="12032" width="9" style="264"/>
    <col min="12033" max="12033" width="6.42578125" style="264" customWidth="1"/>
    <col min="12034" max="12034" width="7.140625" style="264" customWidth="1"/>
    <col min="12035" max="12035" width="13.42578125" style="264" customWidth="1"/>
    <col min="12036" max="12036" width="48.28515625" style="264" customWidth="1"/>
    <col min="12037" max="12037" width="4.42578125" style="264" customWidth="1"/>
    <col min="12038" max="12038" width="9.5703125" style="264" customWidth="1"/>
    <col min="12039" max="12039" width="9.7109375" style="264" customWidth="1"/>
    <col min="12040" max="12040" width="14.5703125" style="264" customWidth="1"/>
    <col min="12041" max="12288" width="9" style="264"/>
    <col min="12289" max="12289" width="6.42578125" style="264" customWidth="1"/>
    <col min="12290" max="12290" width="7.140625" style="264" customWidth="1"/>
    <col min="12291" max="12291" width="13.42578125" style="264" customWidth="1"/>
    <col min="12292" max="12292" width="48.28515625" style="264" customWidth="1"/>
    <col min="12293" max="12293" width="4.42578125" style="264" customWidth="1"/>
    <col min="12294" max="12294" width="9.5703125" style="264" customWidth="1"/>
    <col min="12295" max="12295" width="9.7109375" style="264" customWidth="1"/>
    <col min="12296" max="12296" width="14.5703125" style="264" customWidth="1"/>
    <col min="12297" max="12544" width="9" style="264"/>
    <col min="12545" max="12545" width="6.42578125" style="264" customWidth="1"/>
    <col min="12546" max="12546" width="7.140625" style="264" customWidth="1"/>
    <col min="12547" max="12547" width="13.42578125" style="264" customWidth="1"/>
    <col min="12548" max="12548" width="48.28515625" style="264" customWidth="1"/>
    <col min="12549" max="12549" width="4.42578125" style="264" customWidth="1"/>
    <col min="12550" max="12550" width="9.5703125" style="264" customWidth="1"/>
    <col min="12551" max="12551" width="9.7109375" style="264" customWidth="1"/>
    <col min="12552" max="12552" width="14.5703125" style="264" customWidth="1"/>
    <col min="12553" max="12800" width="9" style="264"/>
    <col min="12801" max="12801" width="6.42578125" style="264" customWidth="1"/>
    <col min="12802" max="12802" width="7.140625" style="264" customWidth="1"/>
    <col min="12803" max="12803" width="13.42578125" style="264" customWidth="1"/>
    <col min="12804" max="12804" width="48.28515625" style="264" customWidth="1"/>
    <col min="12805" max="12805" width="4.42578125" style="264" customWidth="1"/>
    <col min="12806" max="12806" width="9.5703125" style="264" customWidth="1"/>
    <col min="12807" max="12807" width="9.7109375" style="264" customWidth="1"/>
    <col min="12808" max="12808" width="14.5703125" style="264" customWidth="1"/>
    <col min="12809" max="13056" width="9" style="264"/>
    <col min="13057" max="13057" width="6.42578125" style="264" customWidth="1"/>
    <col min="13058" max="13058" width="7.140625" style="264" customWidth="1"/>
    <col min="13059" max="13059" width="13.42578125" style="264" customWidth="1"/>
    <col min="13060" max="13060" width="48.28515625" style="264" customWidth="1"/>
    <col min="13061" max="13061" width="4.42578125" style="264" customWidth="1"/>
    <col min="13062" max="13062" width="9.5703125" style="264" customWidth="1"/>
    <col min="13063" max="13063" width="9.7109375" style="264" customWidth="1"/>
    <col min="13064" max="13064" width="14.5703125" style="264" customWidth="1"/>
    <col min="13065" max="13312" width="9" style="264"/>
    <col min="13313" max="13313" width="6.42578125" style="264" customWidth="1"/>
    <col min="13314" max="13314" width="7.140625" style="264" customWidth="1"/>
    <col min="13315" max="13315" width="13.42578125" style="264" customWidth="1"/>
    <col min="13316" max="13316" width="48.28515625" style="264" customWidth="1"/>
    <col min="13317" max="13317" width="4.42578125" style="264" customWidth="1"/>
    <col min="13318" max="13318" width="9.5703125" style="264" customWidth="1"/>
    <col min="13319" max="13319" width="9.7109375" style="264" customWidth="1"/>
    <col min="13320" max="13320" width="14.5703125" style="264" customWidth="1"/>
    <col min="13321" max="13568" width="9" style="264"/>
    <col min="13569" max="13569" width="6.42578125" style="264" customWidth="1"/>
    <col min="13570" max="13570" width="7.140625" style="264" customWidth="1"/>
    <col min="13571" max="13571" width="13.42578125" style="264" customWidth="1"/>
    <col min="13572" max="13572" width="48.28515625" style="264" customWidth="1"/>
    <col min="13573" max="13573" width="4.42578125" style="264" customWidth="1"/>
    <col min="13574" max="13574" width="9.5703125" style="264" customWidth="1"/>
    <col min="13575" max="13575" width="9.7109375" style="264" customWidth="1"/>
    <col min="13576" max="13576" width="14.5703125" style="264" customWidth="1"/>
    <col min="13577" max="13824" width="9" style="264"/>
    <col min="13825" max="13825" width="6.42578125" style="264" customWidth="1"/>
    <col min="13826" max="13826" width="7.140625" style="264" customWidth="1"/>
    <col min="13827" max="13827" width="13.42578125" style="264" customWidth="1"/>
    <col min="13828" max="13828" width="48.28515625" style="264" customWidth="1"/>
    <col min="13829" max="13829" width="4.42578125" style="264" customWidth="1"/>
    <col min="13830" max="13830" width="9.5703125" style="264" customWidth="1"/>
    <col min="13831" max="13831" width="9.7109375" style="264" customWidth="1"/>
    <col min="13832" max="13832" width="14.5703125" style="264" customWidth="1"/>
    <col min="13833" max="14080" width="9" style="264"/>
    <col min="14081" max="14081" width="6.42578125" style="264" customWidth="1"/>
    <col min="14082" max="14082" width="7.140625" style="264" customWidth="1"/>
    <col min="14083" max="14083" width="13.42578125" style="264" customWidth="1"/>
    <col min="14084" max="14084" width="48.28515625" style="264" customWidth="1"/>
    <col min="14085" max="14085" width="4.42578125" style="264" customWidth="1"/>
    <col min="14086" max="14086" width="9.5703125" style="264" customWidth="1"/>
    <col min="14087" max="14087" width="9.7109375" style="264" customWidth="1"/>
    <col min="14088" max="14088" width="14.5703125" style="264" customWidth="1"/>
    <col min="14089" max="14336" width="9" style="264"/>
    <col min="14337" max="14337" width="6.42578125" style="264" customWidth="1"/>
    <col min="14338" max="14338" width="7.140625" style="264" customWidth="1"/>
    <col min="14339" max="14339" width="13.42578125" style="264" customWidth="1"/>
    <col min="14340" max="14340" width="48.28515625" style="264" customWidth="1"/>
    <col min="14341" max="14341" width="4.42578125" style="264" customWidth="1"/>
    <col min="14342" max="14342" width="9.5703125" style="264" customWidth="1"/>
    <col min="14343" max="14343" width="9.7109375" style="264" customWidth="1"/>
    <col min="14344" max="14344" width="14.5703125" style="264" customWidth="1"/>
    <col min="14345" max="14592" width="9" style="264"/>
    <col min="14593" max="14593" width="6.42578125" style="264" customWidth="1"/>
    <col min="14594" max="14594" width="7.140625" style="264" customWidth="1"/>
    <col min="14595" max="14595" width="13.42578125" style="264" customWidth="1"/>
    <col min="14596" max="14596" width="48.28515625" style="264" customWidth="1"/>
    <col min="14597" max="14597" width="4.42578125" style="264" customWidth="1"/>
    <col min="14598" max="14598" width="9.5703125" style="264" customWidth="1"/>
    <col min="14599" max="14599" width="9.7109375" style="264" customWidth="1"/>
    <col min="14600" max="14600" width="14.5703125" style="264" customWidth="1"/>
    <col min="14601" max="14848" width="9" style="264"/>
    <col min="14849" max="14849" width="6.42578125" style="264" customWidth="1"/>
    <col min="14850" max="14850" width="7.140625" style="264" customWidth="1"/>
    <col min="14851" max="14851" width="13.42578125" style="264" customWidth="1"/>
    <col min="14852" max="14852" width="48.28515625" style="264" customWidth="1"/>
    <col min="14853" max="14853" width="4.42578125" style="264" customWidth="1"/>
    <col min="14854" max="14854" width="9.5703125" style="264" customWidth="1"/>
    <col min="14855" max="14855" width="9.7109375" style="264" customWidth="1"/>
    <col min="14856" max="14856" width="14.5703125" style="264" customWidth="1"/>
    <col min="14857" max="15104" width="9" style="264"/>
    <col min="15105" max="15105" width="6.42578125" style="264" customWidth="1"/>
    <col min="15106" max="15106" width="7.140625" style="264" customWidth="1"/>
    <col min="15107" max="15107" width="13.42578125" style="264" customWidth="1"/>
    <col min="15108" max="15108" width="48.28515625" style="264" customWidth="1"/>
    <col min="15109" max="15109" width="4.42578125" style="264" customWidth="1"/>
    <col min="15110" max="15110" width="9.5703125" style="264" customWidth="1"/>
    <col min="15111" max="15111" width="9.7109375" style="264" customWidth="1"/>
    <col min="15112" max="15112" width="14.5703125" style="264" customWidth="1"/>
    <col min="15113" max="15360" width="9" style="264"/>
    <col min="15361" max="15361" width="6.42578125" style="264" customWidth="1"/>
    <col min="15362" max="15362" width="7.140625" style="264" customWidth="1"/>
    <col min="15363" max="15363" width="13.42578125" style="264" customWidth="1"/>
    <col min="15364" max="15364" width="48.28515625" style="264" customWidth="1"/>
    <col min="15365" max="15365" width="4.42578125" style="264" customWidth="1"/>
    <col min="15366" max="15366" width="9.5703125" style="264" customWidth="1"/>
    <col min="15367" max="15367" width="9.7109375" style="264" customWidth="1"/>
    <col min="15368" max="15368" width="14.5703125" style="264" customWidth="1"/>
    <col min="15369" max="15616" width="9" style="264"/>
    <col min="15617" max="15617" width="6.42578125" style="264" customWidth="1"/>
    <col min="15618" max="15618" width="7.140625" style="264" customWidth="1"/>
    <col min="15619" max="15619" width="13.42578125" style="264" customWidth="1"/>
    <col min="15620" max="15620" width="48.28515625" style="264" customWidth="1"/>
    <col min="15621" max="15621" width="4.42578125" style="264" customWidth="1"/>
    <col min="15622" max="15622" width="9.5703125" style="264" customWidth="1"/>
    <col min="15623" max="15623" width="9.7109375" style="264" customWidth="1"/>
    <col min="15624" max="15624" width="14.5703125" style="264" customWidth="1"/>
    <col min="15625" max="15872" width="9" style="264"/>
    <col min="15873" max="15873" width="6.42578125" style="264" customWidth="1"/>
    <col min="15874" max="15874" width="7.140625" style="264" customWidth="1"/>
    <col min="15875" max="15875" width="13.42578125" style="264" customWidth="1"/>
    <col min="15876" max="15876" width="48.28515625" style="264" customWidth="1"/>
    <col min="15877" max="15877" width="4.42578125" style="264" customWidth="1"/>
    <col min="15878" max="15878" width="9.5703125" style="264" customWidth="1"/>
    <col min="15879" max="15879" width="9.7109375" style="264" customWidth="1"/>
    <col min="15880" max="15880" width="14.5703125" style="264" customWidth="1"/>
    <col min="15881" max="16128" width="9" style="264"/>
    <col min="16129" max="16129" width="6.42578125" style="264" customWidth="1"/>
    <col min="16130" max="16130" width="7.140625" style="264" customWidth="1"/>
    <col min="16131" max="16131" width="13.42578125" style="264" customWidth="1"/>
    <col min="16132" max="16132" width="48.28515625" style="264" customWidth="1"/>
    <col min="16133" max="16133" width="4.42578125" style="264" customWidth="1"/>
    <col min="16134" max="16134" width="9.5703125" style="264" customWidth="1"/>
    <col min="16135" max="16135" width="9.7109375" style="264" customWidth="1"/>
    <col min="16136" max="16136" width="14.5703125" style="264" customWidth="1"/>
    <col min="16137" max="16384" width="9" style="264"/>
  </cols>
  <sheetData>
    <row r="1" spans="1:8" ht="27.75" customHeight="1">
      <c r="A1" s="365" t="s">
        <v>1289</v>
      </c>
      <c r="B1" s="365"/>
      <c r="C1" s="365"/>
      <c r="D1" s="365"/>
      <c r="E1" s="365"/>
      <c r="F1" s="365"/>
      <c r="G1" s="365"/>
      <c r="H1" s="365"/>
    </row>
    <row r="2" spans="1:8" ht="12.75" customHeight="1">
      <c r="A2" s="265" t="s">
        <v>1290</v>
      </c>
      <c r="B2" s="266" t="s">
        <v>357</v>
      </c>
      <c r="C2" s="266"/>
      <c r="D2" s="266"/>
      <c r="E2" s="266"/>
      <c r="F2" s="266"/>
      <c r="G2" s="266"/>
      <c r="H2" s="267"/>
    </row>
    <row r="3" spans="1:8" ht="12.75" customHeight="1">
      <c r="A3" s="265" t="s">
        <v>1291</v>
      </c>
      <c r="B3" s="266"/>
      <c r="C3" s="266"/>
      <c r="D3" s="266"/>
      <c r="E3" s="266"/>
      <c r="F3" s="266"/>
      <c r="G3" s="266"/>
      <c r="H3" s="267"/>
    </row>
    <row r="4" spans="1:8" ht="13.5" customHeight="1">
      <c r="A4" s="268"/>
      <c r="B4" s="269"/>
      <c r="C4" s="268"/>
      <c r="D4" s="270"/>
      <c r="E4" s="266"/>
      <c r="F4" s="266"/>
      <c r="G4" s="266"/>
      <c r="H4" s="267"/>
    </row>
    <row r="5" spans="1:8" ht="6.75" customHeight="1">
      <c r="A5" s="271"/>
      <c r="B5" s="272"/>
      <c r="C5" s="273"/>
      <c r="D5" s="273"/>
      <c r="E5" s="273"/>
      <c r="F5" s="274"/>
      <c r="G5" s="274"/>
      <c r="H5" s="275"/>
    </row>
    <row r="6" spans="1:8" ht="13.5" customHeight="1">
      <c r="A6" s="366" t="s">
        <v>1292</v>
      </c>
      <c r="B6" s="366"/>
      <c r="C6" s="366"/>
      <c r="D6" s="366"/>
      <c r="E6" s="273"/>
      <c r="F6" s="274"/>
      <c r="G6" s="274"/>
      <c r="H6" s="275"/>
    </row>
    <row r="7" spans="1:8" ht="13.5" customHeight="1">
      <c r="A7" s="366" t="s">
        <v>1293</v>
      </c>
      <c r="B7" s="366"/>
      <c r="C7" s="366"/>
      <c r="D7" s="366"/>
      <c r="E7" s="273"/>
      <c r="F7" s="274"/>
      <c r="G7" s="366" t="s">
        <v>1685</v>
      </c>
      <c r="H7" s="366"/>
    </row>
    <row r="8" spans="1:8" ht="13.5" customHeight="1">
      <c r="A8" s="366" t="s">
        <v>1294</v>
      </c>
      <c r="B8" s="366"/>
      <c r="C8" s="366"/>
      <c r="D8" s="366"/>
      <c r="E8" s="266"/>
      <c r="F8" s="266"/>
      <c r="G8" s="266" t="s">
        <v>1686</v>
      </c>
      <c r="H8" s="267"/>
    </row>
    <row r="9" spans="1:8" ht="6.75" customHeight="1">
      <c r="A9" s="266"/>
      <c r="B9" s="266"/>
      <c r="C9" s="266"/>
      <c r="D9" s="266"/>
      <c r="E9" s="266"/>
      <c r="F9" s="266"/>
      <c r="G9" s="266"/>
      <c r="H9" s="267"/>
    </row>
    <row r="10" spans="1:8" ht="24" customHeight="1">
      <c r="A10" s="276" t="s">
        <v>1295</v>
      </c>
      <c r="B10" s="276" t="s">
        <v>1296</v>
      </c>
      <c r="C10" s="276" t="s">
        <v>346</v>
      </c>
      <c r="D10" s="276" t="s">
        <v>23</v>
      </c>
      <c r="E10" s="276" t="s">
        <v>24</v>
      </c>
      <c r="F10" s="276" t="s">
        <v>1297</v>
      </c>
      <c r="G10" s="276" t="s">
        <v>1298</v>
      </c>
      <c r="H10" s="277" t="s">
        <v>1299</v>
      </c>
    </row>
    <row r="11" spans="1:8" ht="12.75" hidden="1" customHeight="1">
      <c r="A11" s="276" t="s">
        <v>25</v>
      </c>
      <c r="B11" s="276" t="s">
        <v>26</v>
      </c>
      <c r="C11" s="276" t="s">
        <v>27</v>
      </c>
      <c r="D11" s="276" t="s">
        <v>28</v>
      </c>
      <c r="E11" s="276" t="s">
        <v>29</v>
      </c>
      <c r="F11" s="276" t="s">
        <v>30</v>
      </c>
      <c r="G11" s="276" t="s">
        <v>92</v>
      </c>
      <c r="H11" s="277" t="s">
        <v>93</v>
      </c>
    </row>
    <row r="12" spans="1:8" ht="4.5" customHeight="1">
      <c r="A12" s="278"/>
      <c r="B12" s="278"/>
      <c r="C12" s="278"/>
      <c r="D12" s="278"/>
      <c r="E12" s="278"/>
      <c r="F12" s="278"/>
      <c r="G12" s="278"/>
      <c r="H12" s="279"/>
    </row>
    <row r="13" spans="1:8" ht="30.75" customHeight="1">
      <c r="A13" s="280"/>
      <c r="B13" s="281"/>
      <c r="C13" s="282" t="s">
        <v>1300</v>
      </c>
      <c r="D13" s="282" t="s">
        <v>1301</v>
      </c>
      <c r="E13" s="282"/>
      <c r="F13" s="283"/>
      <c r="G13" s="283"/>
      <c r="H13" s="284"/>
    </row>
    <row r="14" spans="1:8" ht="28.5" customHeight="1">
      <c r="A14" s="285"/>
      <c r="B14" s="286"/>
      <c r="C14" s="287" t="s">
        <v>1302</v>
      </c>
      <c r="D14" s="287" t="s">
        <v>1303</v>
      </c>
      <c r="E14" s="287"/>
      <c r="F14" s="288"/>
      <c r="G14" s="288"/>
      <c r="H14" s="289">
        <f>SUM(H15:H18)</f>
        <v>0</v>
      </c>
    </row>
    <row r="15" spans="1:8" ht="24" customHeight="1">
      <c r="A15" s="290">
        <v>1</v>
      </c>
      <c r="B15" s="291" t="s">
        <v>1300</v>
      </c>
      <c r="C15" s="292" t="s">
        <v>1304</v>
      </c>
      <c r="D15" s="292" t="s">
        <v>1305</v>
      </c>
      <c r="E15" s="292" t="s">
        <v>134</v>
      </c>
      <c r="F15" s="293">
        <v>115</v>
      </c>
      <c r="G15" s="293"/>
      <c r="H15" s="294">
        <f>G15*F15</f>
        <v>0</v>
      </c>
    </row>
    <row r="16" spans="1:8" ht="24" customHeight="1">
      <c r="A16" s="290">
        <v>2</v>
      </c>
      <c r="B16" s="291" t="s">
        <v>1300</v>
      </c>
      <c r="C16" s="292" t="s">
        <v>1306</v>
      </c>
      <c r="D16" s="292" t="s">
        <v>1307</v>
      </c>
      <c r="E16" s="292" t="s">
        <v>12</v>
      </c>
      <c r="F16" s="293">
        <v>334</v>
      </c>
      <c r="G16" s="293"/>
      <c r="H16" s="294">
        <f>G16*F16</f>
        <v>0</v>
      </c>
    </row>
    <row r="17" spans="1:8" ht="24" customHeight="1">
      <c r="A17" s="290">
        <v>3</v>
      </c>
      <c r="B17" s="291" t="s">
        <v>1300</v>
      </c>
      <c r="C17" s="292" t="s">
        <v>1308</v>
      </c>
      <c r="D17" s="292" t="s">
        <v>1309</v>
      </c>
      <c r="E17" s="292" t="s">
        <v>134</v>
      </c>
      <c r="F17" s="293">
        <v>7</v>
      </c>
      <c r="G17" s="293"/>
      <c r="H17" s="294">
        <f>G17*F17</f>
        <v>0</v>
      </c>
    </row>
    <row r="18" spans="1:8" ht="24" customHeight="1">
      <c r="A18" s="290">
        <v>4</v>
      </c>
      <c r="B18" s="291" t="s">
        <v>1300</v>
      </c>
      <c r="C18" s="292" t="s">
        <v>1310</v>
      </c>
      <c r="D18" s="292" t="s">
        <v>1311</v>
      </c>
      <c r="E18" s="292" t="s">
        <v>12</v>
      </c>
      <c r="F18" s="293">
        <v>45</v>
      </c>
      <c r="G18" s="293"/>
      <c r="H18" s="294">
        <f>G18*F18</f>
        <v>0</v>
      </c>
    </row>
    <row r="19" spans="1:8" ht="28.5" customHeight="1">
      <c r="A19" s="285"/>
      <c r="B19" s="286"/>
      <c r="C19" s="287" t="s">
        <v>1312</v>
      </c>
      <c r="D19" s="287" t="s">
        <v>1313</v>
      </c>
      <c r="E19" s="287"/>
      <c r="F19" s="288"/>
      <c r="G19" s="288"/>
      <c r="H19" s="289">
        <f>SUM(H20:H22)</f>
        <v>0</v>
      </c>
    </row>
    <row r="20" spans="1:8" ht="24" customHeight="1">
      <c r="A20" s="290">
        <v>5</v>
      </c>
      <c r="B20" s="291" t="s">
        <v>1300</v>
      </c>
      <c r="C20" s="292" t="s">
        <v>1314</v>
      </c>
      <c r="D20" s="292" t="s">
        <v>1315</v>
      </c>
      <c r="E20" s="292" t="s">
        <v>497</v>
      </c>
      <c r="F20" s="293">
        <v>602</v>
      </c>
      <c r="G20" s="293"/>
      <c r="H20" s="294">
        <f>G20*F20</f>
        <v>0</v>
      </c>
    </row>
    <row r="21" spans="1:8" ht="24" customHeight="1">
      <c r="A21" s="290">
        <v>6</v>
      </c>
      <c r="B21" s="291" t="s">
        <v>1300</v>
      </c>
      <c r="C21" s="292" t="s">
        <v>1316</v>
      </c>
      <c r="D21" s="292" t="s">
        <v>1317</v>
      </c>
      <c r="E21" s="292" t="s">
        <v>497</v>
      </c>
      <c r="F21" s="293">
        <v>200</v>
      </c>
      <c r="G21" s="293"/>
      <c r="H21" s="294">
        <f>G21*F21</f>
        <v>0</v>
      </c>
    </row>
    <row r="22" spans="1:8" ht="30.75" customHeight="1">
      <c r="A22" s="290">
        <v>7</v>
      </c>
      <c r="B22" s="291" t="s">
        <v>1300</v>
      </c>
      <c r="C22" s="292" t="s">
        <v>1316</v>
      </c>
      <c r="D22" s="292" t="s">
        <v>1318</v>
      </c>
      <c r="E22" s="292" t="s">
        <v>136</v>
      </c>
      <c r="F22" s="293">
        <v>1</v>
      </c>
      <c r="G22" s="293"/>
      <c r="H22" s="294">
        <f>G22*F22</f>
        <v>0</v>
      </c>
    </row>
    <row r="23" spans="1:8" ht="28.5" customHeight="1">
      <c r="A23" s="280"/>
      <c r="B23" s="281"/>
      <c r="C23" s="282" t="s">
        <v>189</v>
      </c>
      <c r="D23" s="282" t="s">
        <v>1319</v>
      </c>
      <c r="E23" s="282"/>
      <c r="F23" s="283"/>
      <c r="G23" s="283"/>
      <c r="H23" s="284"/>
    </row>
    <row r="24" spans="1:8" ht="13.5" customHeight="1">
      <c r="A24" s="285"/>
      <c r="B24" s="286"/>
      <c r="C24" s="287" t="s">
        <v>1320</v>
      </c>
      <c r="D24" s="287" t="s">
        <v>1321</v>
      </c>
      <c r="E24" s="287"/>
      <c r="F24" s="288"/>
      <c r="G24" s="288"/>
      <c r="H24" s="289">
        <f>SUM(H25:H28)</f>
        <v>0</v>
      </c>
    </row>
    <row r="25" spans="1:8" ht="24" customHeight="1">
      <c r="A25" s="290">
        <v>8</v>
      </c>
      <c r="B25" s="291" t="s">
        <v>189</v>
      </c>
      <c r="C25" s="292" t="s">
        <v>1322</v>
      </c>
      <c r="D25" s="292" t="s">
        <v>1323</v>
      </c>
      <c r="E25" s="292" t="s">
        <v>134</v>
      </c>
      <c r="F25" s="293">
        <v>749</v>
      </c>
      <c r="G25" s="293"/>
      <c r="H25" s="294">
        <f>G25*F25</f>
        <v>0</v>
      </c>
    </row>
    <row r="26" spans="1:8" ht="24" customHeight="1">
      <c r="A26" s="295">
        <v>9</v>
      </c>
      <c r="B26" s="296"/>
      <c r="C26" s="297" t="s">
        <v>1324</v>
      </c>
      <c r="D26" s="297" t="s">
        <v>1325</v>
      </c>
      <c r="E26" s="297" t="s">
        <v>134</v>
      </c>
      <c r="F26" s="298">
        <v>390</v>
      </c>
      <c r="G26" s="298"/>
      <c r="H26" s="299">
        <f>G26*F26</f>
        <v>0</v>
      </c>
    </row>
    <row r="27" spans="1:8" ht="24" customHeight="1">
      <c r="A27" s="295">
        <v>10</v>
      </c>
      <c r="B27" s="296"/>
      <c r="C27" s="297" t="s">
        <v>1326</v>
      </c>
      <c r="D27" s="297" t="s">
        <v>1327</v>
      </c>
      <c r="E27" s="297" t="s">
        <v>134</v>
      </c>
      <c r="F27" s="298">
        <v>320</v>
      </c>
      <c r="G27" s="298"/>
      <c r="H27" s="299">
        <f>G27*F27</f>
        <v>0</v>
      </c>
    </row>
    <row r="28" spans="1:8" ht="30.75" customHeight="1">
      <c r="A28" s="295">
        <v>11</v>
      </c>
      <c r="B28" s="296"/>
      <c r="C28" s="297" t="s">
        <v>1328</v>
      </c>
      <c r="D28" s="297" t="s">
        <v>1329</v>
      </c>
      <c r="E28" s="297" t="s">
        <v>134</v>
      </c>
      <c r="F28" s="298">
        <v>39</v>
      </c>
      <c r="G28" s="298"/>
      <c r="H28" s="299">
        <f>G28*F28</f>
        <v>0</v>
      </c>
    </row>
    <row r="29" spans="1:8" ht="28.5" customHeight="1">
      <c r="A29" s="280"/>
      <c r="B29" s="281"/>
      <c r="C29" s="282" t="s">
        <v>126</v>
      </c>
      <c r="D29" s="282" t="s">
        <v>1330</v>
      </c>
      <c r="E29" s="282"/>
      <c r="F29" s="283"/>
      <c r="G29" s="283"/>
      <c r="H29" s="284"/>
    </row>
    <row r="30" spans="1:8" ht="26.25" customHeight="1">
      <c r="A30" s="285"/>
      <c r="B30" s="286"/>
      <c r="C30" s="287" t="s">
        <v>343</v>
      </c>
      <c r="D30" s="287" t="s">
        <v>1331</v>
      </c>
      <c r="E30" s="287"/>
      <c r="F30" s="288"/>
      <c r="G30" s="288"/>
      <c r="H30" s="289">
        <f>SUM(H31:H36)</f>
        <v>0</v>
      </c>
    </row>
    <row r="31" spans="1:8" ht="13.5" customHeight="1">
      <c r="A31" s="290">
        <v>12</v>
      </c>
      <c r="B31" s="291" t="s">
        <v>1332</v>
      </c>
      <c r="C31" s="292" t="s">
        <v>1333</v>
      </c>
      <c r="D31" s="292" t="s">
        <v>1334</v>
      </c>
      <c r="E31" s="292" t="s">
        <v>12</v>
      </c>
      <c r="F31" s="293">
        <v>800</v>
      </c>
      <c r="G31" s="293"/>
      <c r="H31" s="294">
        <f t="shared" ref="H31:H36" si="0">G31*F31</f>
        <v>0</v>
      </c>
    </row>
    <row r="32" spans="1:8" ht="13.5" customHeight="1">
      <c r="A32" s="295">
        <v>13</v>
      </c>
      <c r="B32" s="296" t="s">
        <v>1335</v>
      </c>
      <c r="C32" s="297" t="s">
        <v>1336</v>
      </c>
      <c r="D32" s="297" t="s">
        <v>1337</v>
      </c>
      <c r="E32" s="297" t="s">
        <v>12</v>
      </c>
      <c r="F32" s="298">
        <v>800</v>
      </c>
      <c r="G32" s="298"/>
      <c r="H32" s="299">
        <f t="shared" si="0"/>
        <v>0</v>
      </c>
    </row>
    <row r="33" spans="1:8" ht="13.5" customHeight="1">
      <c r="A33" s="290">
        <v>14</v>
      </c>
      <c r="B33" s="291" t="s">
        <v>1332</v>
      </c>
      <c r="C33" s="292">
        <v>220511010</v>
      </c>
      <c r="D33" s="292" t="s">
        <v>1338</v>
      </c>
      <c r="E33" s="292" t="s">
        <v>134</v>
      </c>
      <c r="F33" s="293">
        <v>5</v>
      </c>
      <c r="G33" s="293"/>
      <c r="H33" s="294">
        <f t="shared" si="0"/>
        <v>0</v>
      </c>
    </row>
    <row r="34" spans="1:8" ht="13.5" customHeight="1">
      <c r="A34" s="295">
        <v>15</v>
      </c>
      <c r="B34" s="296">
        <v>345</v>
      </c>
      <c r="C34" s="297" t="s">
        <v>1339</v>
      </c>
      <c r="D34" s="297" t="s">
        <v>1340</v>
      </c>
      <c r="E34" s="297" t="s">
        <v>134</v>
      </c>
      <c r="F34" s="298">
        <f>F33</f>
        <v>5</v>
      </c>
      <c r="G34" s="298"/>
      <c r="H34" s="299">
        <f t="shared" si="0"/>
        <v>0</v>
      </c>
    </row>
    <row r="35" spans="1:8" ht="13.5" customHeight="1">
      <c r="A35" s="295">
        <v>16</v>
      </c>
      <c r="B35" s="296">
        <v>345</v>
      </c>
      <c r="C35" s="297" t="s">
        <v>1339</v>
      </c>
      <c r="D35" s="297" t="s">
        <v>1341</v>
      </c>
      <c r="E35" s="297" t="s">
        <v>134</v>
      </c>
      <c r="F35" s="298">
        <f>F34</f>
        <v>5</v>
      </c>
      <c r="G35" s="298"/>
      <c r="H35" s="299">
        <f t="shared" si="0"/>
        <v>0</v>
      </c>
    </row>
    <row r="36" spans="1:8" ht="13.5" customHeight="1">
      <c r="A36" s="295">
        <v>17</v>
      </c>
      <c r="B36" s="296">
        <v>345</v>
      </c>
      <c r="C36" s="297" t="s">
        <v>1339</v>
      </c>
      <c r="D36" s="297" t="s">
        <v>1342</v>
      </c>
      <c r="E36" s="297" t="s">
        <v>134</v>
      </c>
      <c r="F36" s="298">
        <f>F35</f>
        <v>5</v>
      </c>
      <c r="G36" s="298"/>
      <c r="H36" s="299">
        <f t="shared" si="0"/>
        <v>0</v>
      </c>
    </row>
    <row r="37" spans="1:8" ht="18" customHeight="1">
      <c r="A37" s="285"/>
      <c r="B37" s="286"/>
      <c r="C37" s="287" t="s">
        <v>342</v>
      </c>
      <c r="D37" s="287" t="s">
        <v>1343</v>
      </c>
      <c r="E37" s="287"/>
      <c r="F37" s="288"/>
      <c r="G37" s="288"/>
      <c r="H37" s="289">
        <f>SUM(H38:H109)</f>
        <v>0</v>
      </c>
    </row>
    <row r="38" spans="1:8" ht="13.5" customHeight="1">
      <c r="A38" s="290">
        <v>18</v>
      </c>
      <c r="B38" s="291" t="s">
        <v>1344</v>
      </c>
      <c r="C38" s="292" t="s">
        <v>1345</v>
      </c>
      <c r="D38" s="292" t="s">
        <v>1346</v>
      </c>
      <c r="E38" s="292" t="s">
        <v>12</v>
      </c>
      <c r="F38" s="293">
        <v>1050</v>
      </c>
      <c r="G38" s="293"/>
      <c r="H38" s="294">
        <f t="shared" ref="H38:H101" si="1">G38*F38</f>
        <v>0</v>
      </c>
    </row>
    <row r="39" spans="1:8" ht="13.5" customHeight="1">
      <c r="A39" s="295">
        <v>19</v>
      </c>
      <c r="B39" s="296" t="s">
        <v>1347</v>
      </c>
      <c r="C39" s="297" t="s">
        <v>1348</v>
      </c>
      <c r="D39" s="297" t="s">
        <v>1349</v>
      </c>
      <c r="E39" s="297" t="s">
        <v>12</v>
      </c>
      <c r="F39" s="298">
        <v>1050</v>
      </c>
      <c r="G39" s="298"/>
      <c r="H39" s="299">
        <f t="shared" si="1"/>
        <v>0</v>
      </c>
    </row>
    <row r="40" spans="1:8" ht="13.5" customHeight="1">
      <c r="A40" s="290">
        <v>20</v>
      </c>
      <c r="B40" s="291" t="s">
        <v>1344</v>
      </c>
      <c r="C40" s="292">
        <v>210010025</v>
      </c>
      <c r="D40" s="292" t="s">
        <v>1350</v>
      </c>
      <c r="E40" s="292" t="s">
        <v>12</v>
      </c>
      <c r="F40" s="293">
        <v>170</v>
      </c>
      <c r="G40" s="293"/>
      <c r="H40" s="294">
        <f t="shared" si="1"/>
        <v>0</v>
      </c>
    </row>
    <row r="41" spans="1:8" ht="13.5" customHeight="1">
      <c r="A41" s="295">
        <v>21</v>
      </c>
      <c r="B41" s="296" t="s">
        <v>1347</v>
      </c>
      <c r="C41" s="297">
        <v>345710009100</v>
      </c>
      <c r="D41" s="297" t="s">
        <v>1351</v>
      </c>
      <c r="E41" s="297" t="s">
        <v>12</v>
      </c>
      <c r="F41" s="298">
        <v>170</v>
      </c>
      <c r="G41" s="298"/>
      <c r="H41" s="299">
        <f t="shared" si="1"/>
        <v>0</v>
      </c>
    </row>
    <row r="42" spans="1:8" ht="13.5" customHeight="1">
      <c r="A42" s="290">
        <v>22</v>
      </c>
      <c r="B42" s="291" t="s">
        <v>1344</v>
      </c>
      <c r="C42" s="292" t="s">
        <v>344</v>
      </c>
      <c r="D42" s="292" t="s">
        <v>1352</v>
      </c>
      <c r="E42" s="292" t="s">
        <v>12</v>
      </c>
      <c r="F42" s="293">
        <v>50</v>
      </c>
      <c r="G42" s="293"/>
      <c r="H42" s="294">
        <f t="shared" si="1"/>
        <v>0</v>
      </c>
    </row>
    <row r="43" spans="1:8" ht="13.5" customHeight="1">
      <c r="A43" s="295">
        <v>23</v>
      </c>
      <c r="B43" s="296" t="s">
        <v>1347</v>
      </c>
      <c r="C43" s="297" t="s">
        <v>1353</v>
      </c>
      <c r="D43" s="297" t="s">
        <v>1354</v>
      </c>
      <c r="E43" s="297" t="s">
        <v>12</v>
      </c>
      <c r="F43" s="298">
        <v>50</v>
      </c>
      <c r="G43" s="298"/>
      <c r="H43" s="299">
        <f t="shared" si="1"/>
        <v>0</v>
      </c>
    </row>
    <row r="44" spans="1:8" ht="24" customHeight="1">
      <c r="A44" s="290">
        <v>24</v>
      </c>
      <c r="B44" s="291" t="s">
        <v>1344</v>
      </c>
      <c r="C44" s="292" t="s">
        <v>345</v>
      </c>
      <c r="D44" s="292" t="s">
        <v>1355</v>
      </c>
      <c r="E44" s="292" t="s">
        <v>134</v>
      </c>
      <c r="F44" s="293">
        <v>105</v>
      </c>
      <c r="G44" s="293"/>
      <c r="H44" s="294">
        <f t="shared" si="1"/>
        <v>0</v>
      </c>
    </row>
    <row r="45" spans="1:8" ht="24" customHeight="1">
      <c r="A45" s="295">
        <v>25</v>
      </c>
      <c r="B45" s="296" t="s">
        <v>1347</v>
      </c>
      <c r="C45" s="297" t="s">
        <v>1356</v>
      </c>
      <c r="D45" s="297" t="s">
        <v>1357</v>
      </c>
      <c r="E45" s="297" t="s">
        <v>134</v>
      </c>
      <c r="F45" s="298">
        <v>105</v>
      </c>
      <c r="G45" s="298"/>
      <c r="H45" s="299">
        <f t="shared" si="1"/>
        <v>0</v>
      </c>
    </row>
    <row r="46" spans="1:8" ht="24" customHeight="1">
      <c r="A46" s="290">
        <v>26</v>
      </c>
      <c r="B46" s="291" t="s">
        <v>1344</v>
      </c>
      <c r="C46" s="292" t="s">
        <v>1358</v>
      </c>
      <c r="D46" s="292" t="s">
        <v>1359</v>
      </c>
      <c r="E46" s="292" t="s">
        <v>134</v>
      </c>
      <c r="F46" s="293">
        <v>726</v>
      </c>
      <c r="G46" s="293"/>
      <c r="H46" s="294">
        <f t="shared" si="1"/>
        <v>0</v>
      </c>
    </row>
    <row r="47" spans="1:8" ht="22.5">
      <c r="A47" s="295">
        <v>27</v>
      </c>
      <c r="B47" s="296" t="s">
        <v>1360</v>
      </c>
      <c r="C47" s="297" t="s">
        <v>1361</v>
      </c>
      <c r="D47" s="297" t="s">
        <v>1362</v>
      </c>
      <c r="E47" s="297" t="s">
        <v>134</v>
      </c>
      <c r="F47" s="298">
        <v>726</v>
      </c>
      <c r="G47" s="298"/>
      <c r="H47" s="299">
        <f t="shared" si="1"/>
        <v>0</v>
      </c>
    </row>
    <row r="48" spans="1:8" ht="13.5" customHeight="1">
      <c r="A48" s="290">
        <v>28</v>
      </c>
      <c r="B48" s="291" t="s">
        <v>1344</v>
      </c>
      <c r="C48" s="292" t="s">
        <v>1358</v>
      </c>
      <c r="D48" s="292" t="s">
        <v>1363</v>
      </c>
      <c r="E48" s="292" t="s">
        <v>134</v>
      </c>
      <c r="F48" s="293">
        <v>355</v>
      </c>
      <c r="G48" s="293"/>
      <c r="H48" s="294">
        <f t="shared" si="1"/>
        <v>0</v>
      </c>
    </row>
    <row r="49" spans="1:8" ht="13.5" customHeight="1">
      <c r="A49" s="295">
        <v>29</v>
      </c>
      <c r="B49" s="296" t="s">
        <v>1360</v>
      </c>
      <c r="C49" s="297" t="s">
        <v>1361</v>
      </c>
      <c r="D49" s="297" t="s">
        <v>1364</v>
      </c>
      <c r="E49" s="297" t="s">
        <v>134</v>
      </c>
      <c r="F49" s="298">
        <v>355</v>
      </c>
      <c r="G49" s="298"/>
      <c r="H49" s="299">
        <f t="shared" si="1"/>
        <v>0</v>
      </c>
    </row>
    <row r="50" spans="1:8" ht="13.5" customHeight="1">
      <c r="A50" s="290">
        <v>30</v>
      </c>
      <c r="B50" s="291" t="s">
        <v>1344</v>
      </c>
      <c r="C50" s="292">
        <v>210110041</v>
      </c>
      <c r="D50" s="292" t="s">
        <v>1365</v>
      </c>
      <c r="E50" s="292" t="s">
        <v>134</v>
      </c>
      <c r="F50" s="293">
        <v>10</v>
      </c>
      <c r="G50" s="293"/>
      <c r="H50" s="294">
        <f t="shared" si="1"/>
        <v>0</v>
      </c>
    </row>
    <row r="51" spans="1:8" ht="13.5" customHeight="1">
      <c r="A51" s="295">
        <v>31</v>
      </c>
      <c r="B51" s="296">
        <v>345</v>
      </c>
      <c r="C51" s="297" t="s">
        <v>1339</v>
      </c>
      <c r="D51" s="297" t="s">
        <v>1366</v>
      </c>
      <c r="E51" s="297" t="s">
        <v>134</v>
      </c>
      <c r="F51" s="298">
        <v>10</v>
      </c>
      <c r="G51" s="298"/>
      <c r="H51" s="299">
        <f t="shared" si="1"/>
        <v>0</v>
      </c>
    </row>
    <row r="52" spans="1:8" ht="13.5" customHeight="1">
      <c r="A52" s="295">
        <v>32</v>
      </c>
      <c r="B52" s="296">
        <v>345</v>
      </c>
      <c r="C52" s="297" t="s">
        <v>1339</v>
      </c>
      <c r="D52" s="297" t="s">
        <v>1341</v>
      </c>
      <c r="E52" s="297" t="s">
        <v>134</v>
      </c>
      <c r="F52" s="298">
        <v>10</v>
      </c>
      <c r="G52" s="298"/>
      <c r="H52" s="299">
        <f t="shared" si="1"/>
        <v>0</v>
      </c>
    </row>
    <row r="53" spans="1:8" ht="13.5" customHeight="1">
      <c r="A53" s="295">
        <v>33</v>
      </c>
      <c r="B53" s="296">
        <v>345</v>
      </c>
      <c r="C53" s="297" t="s">
        <v>1339</v>
      </c>
      <c r="D53" s="297" t="s">
        <v>1342</v>
      </c>
      <c r="E53" s="297" t="s">
        <v>134</v>
      </c>
      <c r="F53" s="298">
        <v>10</v>
      </c>
      <c r="G53" s="298"/>
      <c r="H53" s="299">
        <f t="shared" si="1"/>
        <v>0</v>
      </c>
    </row>
    <row r="54" spans="1:8" ht="13.5" customHeight="1">
      <c r="A54" s="290">
        <v>34</v>
      </c>
      <c r="B54" s="291" t="s">
        <v>1344</v>
      </c>
      <c r="C54" s="292">
        <v>210110041</v>
      </c>
      <c r="D54" s="292" t="s">
        <v>1367</v>
      </c>
      <c r="E54" s="292" t="s">
        <v>134</v>
      </c>
      <c r="F54" s="293">
        <v>2</v>
      </c>
      <c r="G54" s="293"/>
      <c r="H54" s="294">
        <f>G54*F54</f>
        <v>0</v>
      </c>
    </row>
    <row r="55" spans="1:8" ht="13.5" customHeight="1">
      <c r="A55" s="295">
        <v>35</v>
      </c>
      <c r="B55" s="296">
        <v>345</v>
      </c>
      <c r="C55" s="297" t="s">
        <v>1339</v>
      </c>
      <c r="D55" s="297" t="s">
        <v>1368</v>
      </c>
      <c r="E55" s="297" t="s">
        <v>134</v>
      </c>
      <c r="F55" s="298">
        <v>2</v>
      </c>
      <c r="G55" s="298"/>
      <c r="H55" s="299">
        <f>G55*F55</f>
        <v>0</v>
      </c>
    </row>
    <row r="56" spans="1:8" ht="13.5" customHeight="1">
      <c r="A56" s="295">
        <v>36</v>
      </c>
      <c r="B56" s="296">
        <v>345</v>
      </c>
      <c r="C56" s="297" t="s">
        <v>1339</v>
      </c>
      <c r="D56" s="297" t="s">
        <v>1341</v>
      </c>
      <c r="E56" s="297" t="s">
        <v>134</v>
      </c>
      <c r="F56" s="298">
        <v>2</v>
      </c>
      <c r="G56" s="298"/>
      <c r="H56" s="299">
        <f>G56*F56</f>
        <v>0</v>
      </c>
    </row>
    <row r="57" spans="1:8" ht="13.5" customHeight="1">
      <c r="A57" s="295">
        <v>37</v>
      </c>
      <c r="B57" s="296">
        <v>345</v>
      </c>
      <c r="C57" s="297" t="s">
        <v>1339</v>
      </c>
      <c r="D57" s="297" t="s">
        <v>1342</v>
      </c>
      <c r="E57" s="297" t="s">
        <v>134</v>
      </c>
      <c r="F57" s="298">
        <v>2</v>
      </c>
      <c r="G57" s="298"/>
      <c r="H57" s="299">
        <f>G57*F57</f>
        <v>0</v>
      </c>
    </row>
    <row r="58" spans="1:8" ht="13.5" customHeight="1">
      <c r="A58" s="290">
        <v>38</v>
      </c>
      <c r="B58" s="291" t="s">
        <v>1344</v>
      </c>
      <c r="C58" s="292">
        <v>210110046</v>
      </c>
      <c r="D58" s="292" t="s">
        <v>1369</v>
      </c>
      <c r="E58" s="292" t="s">
        <v>134</v>
      </c>
      <c r="F58" s="293">
        <v>2</v>
      </c>
      <c r="G58" s="293"/>
      <c r="H58" s="294">
        <f t="shared" si="1"/>
        <v>0</v>
      </c>
    </row>
    <row r="59" spans="1:8" ht="13.5" customHeight="1">
      <c r="A59" s="295">
        <v>39</v>
      </c>
      <c r="B59" s="296">
        <v>345</v>
      </c>
      <c r="C59" s="297" t="s">
        <v>1370</v>
      </c>
      <c r="D59" s="297" t="s">
        <v>1371</v>
      </c>
      <c r="E59" s="297" t="s">
        <v>134</v>
      </c>
      <c r="F59" s="298">
        <v>2</v>
      </c>
      <c r="G59" s="298"/>
      <c r="H59" s="299">
        <f t="shared" si="1"/>
        <v>0</v>
      </c>
    </row>
    <row r="60" spans="1:8" ht="11.25">
      <c r="A60" s="295">
        <v>40</v>
      </c>
      <c r="B60" s="296">
        <v>345</v>
      </c>
      <c r="C60" s="297" t="s">
        <v>1370</v>
      </c>
      <c r="D60" s="297" t="s">
        <v>1341</v>
      </c>
      <c r="E60" s="297" t="s">
        <v>134</v>
      </c>
      <c r="F60" s="298">
        <v>2</v>
      </c>
      <c r="G60" s="298"/>
      <c r="H60" s="299">
        <f t="shared" si="1"/>
        <v>0</v>
      </c>
    </row>
    <row r="61" spans="1:8" ht="13.5" customHeight="1">
      <c r="A61" s="295">
        <v>41</v>
      </c>
      <c r="B61" s="296">
        <v>345</v>
      </c>
      <c r="C61" s="297" t="s">
        <v>1370</v>
      </c>
      <c r="D61" s="297" t="s">
        <v>1342</v>
      </c>
      <c r="E61" s="297" t="s">
        <v>134</v>
      </c>
      <c r="F61" s="298">
        <v>2</v>
      </c>
      <c r="G61" s="298"/>
      <c r="H61" s="299">
        <f t="shared" si="1"/>
        <v>0</v>
      </c>
    </row>
    <row r="62" spans="1:8" ht="11.25">
      <c r="A62" s="290">
        <v>42</v>
      </c>
      <c r="B62" s="291" t="s">
        <v>1344</v>
      </c>
      <c r="C62" s="292">
        <v>210110044</v>
      </c>
      <c r="D62" s="292" t="s">
        <v>1372</v>
      </c>
      <c r="E62" s="292" t="s">
        <v>134</v>
      </c>
      <c r="F62" s="293">
        <v>2</v>
      </c>
      <c r="G62" s="293"/>
      <c r="H62" s="294">
        <f t="shared" si="1"/>
        <v>0</v>
      </c>
    </row>
    <row r="63" spans="1:8" ht="13.5" customHeight="1">
      <c r="A63" s="295">
        <v>43</v>
      </c>
      <c r="B63" s="296">
        <v>345</v>
      </c>
      <c r="C63" s="297" t="s">
        <v>1373</v>
      </c>
      <c r="D63" s="297" t="s">
        <v>1374</v>
      </c>
      <c r="E63" s="297" t="s">
        <v>134</v>
      </c>
      <c r="F63" s="298">
        <v>2</v>
      </c>
      <c r="G63" s="298"/>
      <c r="H63" s="299">
        <f t="shared" si="1"/>
        <v>0</v>
      </c>
    </row>
    <row r="64" spans="1:8" ht="13.5" customHeight="1">
      <c r="A64" s="295">
        <v>44</v>
      </c>
      <c r="B64" s="296">
        <v>345</v>
      </c>
      <c r="C64" s="297" t="s">
        <v>1373</v>
      </c>
      <c r="D64" s="297" t="s">
        <v>1341</v>
      </c>
      <c r="E64" s="297" t="s">
        <v>134</v>
      </c>
      <c r="F64" s="298">
        <v>2</v>
      </c>
      <c r="G64" s="298"/>
      <c r="H64" s="299">
        <f t="shared" si="1"/>
        <v>0</v>
      </c>
    </row>
    <row r="65" spans="1:8" ht="13.5" customHeight="1">
      <c r="A65" s="295">
        <v>45</v>
      </c>
      <c r="B65" s="296">
        <v>345</v>
      </c>
      <c r="C65" s="297" t="s">
        <v>1373</v>
      </c>
      <c r="D65" s="297" t="s">
        <v>1342</v>
      </c>
      <c r="E65" s="297" t="s">
        <v>134</v>
      </c>
      <c r="F65" s="298">
        <v>2</v>
      </c>
      <c r="G65" s="298"/>
      <c r="H65" s="299">
        <f t="shared" si="1"/>
        <v>0</v>
      </c>
    </row>
    <row r="66" spans="1:8" ht="24" customHeight="1">
      <c r="A66" s="290">
        <v>46</v>
      </c>
      <c r="B66" s="291" t="s">
        <v>1344</v>
      </c>
      <c r="C66" s="292" t="s">
        <v>1375</v>
      </c>
      <c r="D66" s="292" t="s">
        <v>1376</v>
      </c>
      <c r="E66" s="292" t="s">
        <v>134</v>
      </c>
      <c r="F66" s="293">
        <v>60</v>
      </c>
      <c r="G66" s="293"/>
      <c r="H66" s="294">
        <f t="shared" si="1"/>
        <v>0</v>
      </c>
    </row>
    <row r="67" spans="1:8" ht="13.5" customHeight="1">
      <c r="A67" s="295">
        <v>47</v>
      </c>
      <c r="B67" s="291" t="s">
        <v>1344</v>
      </c>
      <c r="C67" s="297" t="s">
        <v>1373</v>
      </c>
      <c r="D67" s="297" t="s">
        <v>1377</v>
      </c>
      <c r="E67" s="297" t="s">
        <v>134</v>
      </c>
      <c r="F67" s="298">
        <v>60</v>
      </c>
      <c r="G67" s="298"/>
      <c r="H67" s="299">
        <f t="shared" si="1"/>
        <v>0</v>
      </c>
    </row>
    <row r="68" spans="1:8" ht="11.25">
      <c r="A68" s="295">
        <v>48</v>
      </c>
      <c r="B68" s="296">
        <v>345</v>
      </c>
      <c r="C68" s="297" t="s">
        <v>1373</v>
      </c>
      <c r="D68" s="297" t="s">
        <v>1341</v>
      </c>
      <c r="E68" s="297" t="s">
        <v>134</v>
      </c>
      <c r="F68" s="298">
        <v>60</v>
      </c>
      <c r="G68" s="298"/>
      <c r="H68" s="299">
        <f t="shared" si="1"/>
        <v>0</v>
      </c>
    </row>
    <row r="69" spans="1:8" ht="13.5" customHeight="1">
      <c r="A69" s="295">
        <v>49</v>
      </c>
      <c r="B69" s="296">
        <v>345</v>
      </c>
      <c r="C69" s="297" t="s">
        <v>1373</v>
      </c>
      <c r="D69" s="297" t="s">
        <v>1342</v>
      </c>
      <c r="E69" s="297" t="s">
        <v>134</v>
      </c>
      <c r="F69" s="298">
        <v>60</v>
      </c>
      <c r="G69" s="298"/>
      <c r="H69" s="299">
        <f t="shared" si="1"/>
        <v>0</v>
      </c>
    </row>
    <row r="70" spans="1:8" ht="13.5" customHeight="1">
      <c r="A70" s="295">
        <v>50</v>
      </c>
      <c r="B70" s="296">
        <v>345</v>
      </c>
      <c r="C70" s="292">
        <v>210110044</v>
      </c>
      <c r="D70" s="292" t="s">
        <v>1378</v>
      </c>
      <c r="E70" s="292" t="s">
        <v>134</v>
      </c>
      <c r="F70" s="293">
        <v>4</v>
      </c>
      <c r="G70" s="293"/>
      <c r="H70" s="294">
        <f t="shared" si="1"/>
        <v>0</v>
      </c>
    </row>
    <row r="71" spans="1:8" ht="13.5" customHeight="1">
      <c r="A71" s="295">
        <v>51</v>
      </c>
      <c r="B71" s="291" t="s">
        <v>1344</v>
      </c>
      <c r="C71" s="297" t="s">
        <v>1373</v>
      </c>
      <c r="D71" s="297" t="s">
        <v>1379</v>
      </c>
      <c r="E71" s="297" t="s">
        <v>134</v>
      </c>
      <c r="F71" s="298">
        <v>4</v>
      </c>
      <c r="G71" s="298"/>
      <c r="H71" s="299">
        <f t="shared" si="1"/>
        <v>0</v>
      </c>
    </row>
    <row r="72" spans="1:8" ht="13.5" customHeight="1">
      <c r="A72" s="295">
        <v>52</v>
      </c>
      <c r="B72" s="296">
        <v>345</v>
      </c>
      <c r="C72" s="297" t="s">
        <v>1373</v>
      </c>
      <c r="D72" s="297" t="s">
        <v>1341</v>
      </c>
      <c r="E72" s="297" t="s">
        <v>134</v>
      </c>
      <c r="F72" s="298">
        <v>4</v>
      </c>
      <c r="G72" s="298"/>
      <c r="H72" s="299">
        <f t="shared" si="1"/>
        <v>0</v>
      </c>
    </row>
    <row r="73" spans="1:8" ht="13.5" customHeight="1">
      <c r="A73" s="295">
        <v>53</v>
      </c>
      <c r="B73" s="296">
        <v>345</v>
      </c>
      <c r="C73" s="297" t="s">
        <v>1373</v>
      </c>
      <c r="D73" s="297" t="s">
        <v>1342</v>
      </c>
      <c r="E73" s="297" t="s">
        <v>134</v>
      </c>
      <c r="F73" s="298">
        <v>4</v>
      </c>
      <c r="G73" s="298"/>
      <c r="H73" s="299">
        <f t="shared" si="1"/>
        <v>0</v>
      </c>
    </row>
    <row r="74" spans="1:8" ht="13.5" customHeight="1">
      <c r="A74" s="295">
        <v>54</v>
      </c>
      <c r="B74" s="296">
        <v>345</v>
      </c>
      <c r="C74" s="292">
        <v>210110044</v>
      </c>
      <c r="D74" s="292" t="s">
        <v>1380</v>
      </c>
      <c r="E74" s="292" t="s">
        <v>134</v>
      </c>
      <c r="F74" s="293">
        <v>2</v>
      </c>
      <c r="G74" s="293"/>
      <c r="H74" s="294">
        <f t="shared" si="1"/>
        <v>0</v>
      </c>
    </row>
    <row r="75" spans="1:8" ht="13.5" customHeight="1">
      <c r="A75" s="295">
        <v>55</v>
      </c>
      <c r="B75" s="291" t="s">
        <v>1344</v>
      </c>
      <c r="C75" s="297" t="s">
        <v>1373</v>
      </c>
      <c r="D75" s="297" t="s">
        <v>1381</v>
      </c>
      <c r="E75" s="297" t="s">
        <v>134</v>
      </c>
      <c r="F75" s="298">
        <v>2</v>
      </c>
      <c r="G75" s="298"/>
      <c r="H75" s="299">
        <f t="shared" si="1"/>
        <v>0</v>
      </c>
    </row>
    <row r="76" spans="1:8" ht="13.5" customHeight="1">
      <c r="A76" s="290">
        <v>56</v>
      </c>
      <c r="B76" s="291" t="s">
        <v>1344</v>
      </c>
      <c r="C76" s="292" t="s">
        <v>1382</v>
      </c>
      <c r="D76" s="292" t="s">
        <v>1383</v>
      </c>
      <c r="E76" s="292" t="s">
        <v>12</v>
      </c>
      <c r="F76" s="293">
        <v>430</v>
      </c>
      <c r="G76" s="293"/>
      <c r="H76" s="294">
        <f t="shared" si="1"/>
        <v>0</v>
      </c>
    </row>
    <row r="77" spans="1:8" ht="13.5" customHeight="1">
      <c r="A77" s="295">
        <v>57</v>
      </c>
      <c r="B77" s="296" t="s">
        <v>1335</v>
      </c>
      <c r="C77" s="297" t="s">
        <v>1384</v>
      </c>
      <c r="D77" s="297" t="s">
        <v>1385</v>
      </c>
      <c r="E77" s="297" t="s">
        <v>12</v>
      </c>
      <c r="F77" s="298">
        <v>430</v>
      </c>
      <c r="G77" s="298"/>
      <c r="H77" s="299">
        <f t="shared" si="1"/>
        <v>0</v>
      </c>
    </row>
    <row r="78" spans="1:8" ht="13.5" customHeight="1">
      <c r="A78" s="290">
        <v>58</v>
      </c>
      <c r="B78" s="291" t="s">
        <v>1344</v>
      </c>
      <c r="C78" s="292" t="s">
        <v>1386</v>
      </c>
      <c r="D78" s="292" t="s">
        <v>1387</v>
      </c>
      <c r="E78" s="292" t="s">
        <v>12</v>
      </c>
      <c r="F78" s="293">
        <v>570</v>
      </c>
      <c r="G78" s="293"/>
      <c r="H78" s="294">
        <f t="shared" si="1"/>
        <v>0</v>
      </c>
    </row>
    <row r="79" spans="1:8" ht="13.5" customHeight="1">
      <c r="A79" s="295">
        <v>59</v>
      </c>
      <c r="B79" s="296" t="s">
        <v>1335</v>
      </c>
      <c r="C79" s="297" t="s">
        <v>1388</v>
      </c>
      <c r="D79" s="297" t="s">
        <v>1389</v>
      </c>
      <c r="E79" s="297" t="s">
        <v>12</v>
      </c>
      <c r="F79" s="298">
        <v>570</v>
      </c>
      <c r="G79" s="298"/>
      <c r="H79" s="299">
        <f t="shared" si="1"/>
        <v>0</v>
      </c>
    </row>
    <row r="80" spans="1:8" ht="13.5" customHeight="1">
      <c r="A80" s="290">
        <v>60</v>
      </c>
      <c r="B80" s="291" t="s">
        <v>1344</v>
      </c>
      <c r="C80" s="292" t="s">
        <v>1390</v>
      </c>
      <c r="D80" s="292" t="s">
        <v>1391</v>
      </c>
      <c r="E80" s="292" t="s">
        <v>12</v>
      </c>
      <c r="F80" s="293">
        <v>215</v>
      </c>
      <c r="G80" s="293"/>
      <c r="H80" s="294">
        <f t="shared" si="1"/>
        <v>0</v>
      </c>
    </row>
    <row r="81" spans="1:8" ht="13.5" customHeight="1">
      <c r="A81" s="295">
        <v>61</v>
      </c>
      <c r="B81" s="296" t="s">
        <v>1335</v>
      </c>
      <c r="C81" s="297" t="s">
        <v>1388</v>
      </c>
      <c r="D81" s="297" t="s">
        <v>1392</v>
      </c>
      <c r="E81" s="297" t="s">
        <v>12</v>
      </c>
      <c r="F81" s="298">
        <v>215</v>
      </c>
      <c r="G81" s="298"/>
      <c r="H81" s="299">
        <f t="shared" si="1"/>
        <v>0</v>
      </c>
    </row>
    <row r="82" spans="1:8" ht="13.5" customHeight="1">
      <c r="A82" s="290">
        <v>62</v>
      </c>
      <c r="B82" s="291" t="s">
        <v>1344</v>
      </c>
      <c r="C82" s="292" t="s">
        <v>1390</v>
      </c>
      <c r="D82" s="292" t="s">
        <v>1393</v>
      </c>
      <c r="E82" s="292" t="s">
        <v>12</v>
      </c>
      <c r="F82" s="293">
        <v>130</v>
      </c>
      <c r="G82" s="293"/>
      <c r="H82" s="294">
        <f t="shared" si="1"/>
        <v>0</v>
      </c>
    </row>
    <row r="83" spans="1:8" ht="13.5" customHeight="1">
      <c r="A83" s="295">
        <v>63</v>
      </c>
      <c r="B83" s="296" t="s">
        <v>1335</v>
      </c>
      <c r="C83" s="297" t="s">
        <v>1394</v>
      </c>
      <c r="D83" s="297" t="s">
        <v>1395</v>
      </c>
      <c r="E83" s="297" t="s">
        <v>12</v>
      </c>
      <c r="F83" s="298">
        <v>130</v>
      </c>
      <c r="G83" s="298"/>
      <c r="H83" s="299">
        <f t="shared" si="1"/>
        <v>0</v>
      </c>
    </row>
    <row r="84" spans="1:8" ht="13.5" customHeight="1">
      <c r="A84" s="290">
        <v>64</v>
      </c>
      <c r="B84" s="291" t="s">
        <v>1344</v>
      </c>
      <c r="C84" s="292">
        <v>210872104</v>
      </c>
      <c r="D84" s="292" t="s">
        <v>1396</v>
      </c>
      <c r="E84" s="292" t="s">
        <v>12</v>
      </c>
      <c r="F84" s="293">
        <v>780</v>
      </c>
      <c r="G84" s="293"/>
      <c r="H84" s="294">
        <f t="shared" si="1"/>
        <v>0</v>
      </c>
    </row>
    <row r="85" spans="1:8" ht="13.5" customHeight="1">
      <c r="A85" s="295">
        <v>65</v>
      </c>
      <c r="B85" s="296" t="s">
        <v>1335</v>
      </c>
      <c r="C85" s="297" t="s">
        <v>1397</v>
      </c>
      <c r="D85" s="297" t="s">
        <v>1398</v>
      </c>
      <c r="E85" s="297" t="s">
        <v>12</v>
      </c>
      <c r="F85" s="298">
        <v>780</v>
      </c>
      <c r="G85" s="298"/>
      <c r="H85" s="299">
        <f t="shared" si="1"/>
        <v>0</v>
      </c>
    </row>
    <row r="86" spans="1:8" ht="13.5" customHeight="1">
      <c r="A86" s="295">
        <v>66</v>
      </c>
      <c r="B86" s="291" t="s">
        <v>1344</v>
      </c>
      <c r="C86" s="292" t="s">
        <v>1399</v>
      </c>
      <c r="D86" s="292" t="s">
        <v>1400</v>
      </c>
      <c r="E86" s="292" t="s">
        <v>12</v>
      </c>
      <c r="F86" s="293">
        <v>96</v>
      </c>
      <c r="G86" s="293"/>
      <c r="H86" s="294">
        <f t="shared" si="1"/>
        <v>0</v>
      </c>
    </row>
    <row r="87" spans="1:8" ht="13.5" customHeight="1">
      <c r="A87" s="295">
        <v>67</v>
      </c>
      <c r="B87" s="296" t="s">
        <v>1335</v>
      </c>
      <c r="C87" s="297" t="s">
        <v>1401</v>
      </c>
      <c r="D87" s="297" t="s">
        <v>1402</v>
      </c>
      <c r="E87" s="297" t="s">
        <v>12</v>
      </c>
      <c r="F87" s="298">
        <v>96</v>
      </c>
      <c r="G87" s="298"/>
      <c r="H87" s="299">
        <f t="shared" si="1"/>
        <v>0</v>
      </c>
    </row>
    <row r="88" spans="1:8" ht="13.5" customHeight="1">
      <c r="A88" s="295">
        <v>68</v>
      </c>
      <c r="B88" s="291" t="s">
        <v>1344</v>
      </c>
      <c r="C88" s="292" t="s">
        <v>1403</v>
      </c>
      <c r="D88" s="292" t="s">
        <v>1404</v>
      </c>
      <c r="E88" s="292" t="s">
        <v>12</v>
      </c>
      <c r="F88" s="293">
        <v>690</v>
      </c>
      <c r="G88" s="293"/>
      <c r="H88" s="294">
        <f t="shared" si="1"/>
        <v>0</v>
      </c>
    </row>
    <row r="89" spans="1:8" ht="13.5" customHeight="1">
      <c r="A89" s="295">
        <v>69</v>
      </c>
      <c r="B89" s="296" t="s">
        <v>1335</v>
      </c>
      <c r="C89" s="297" t="s">
        <v>1405</v>
      </c>
      <c r="D89" s="297" t="s">
        <v>1406</v>
      </c>
      <c r="E89" s="297" t="s">
        <v>12</v>
      </c>
      <c r="F89" s="298">
        <v>690</v>
      </c>
      <c r="G89" s="298"/>
      <c r="H89" s="299">
        <f t="shared" si="1"/>
        <v>0</v>
      </c>
    </row>
    <row r="90" spans="1:8" ht="13.5" customHeight="1">
      <c r="A90" s="295">
        <v>70</v>
      </c>
      <c r="B90" s="291" t="s">
        <v>1344</v>
      </c>
      <c r="C90" s="292" t="s">
        <v>1407</v>
      </c>
      <c r="D90" s="292" t="s">
        <v>1408</v>
      </c>
      <c r="E90" s="292" t="s">
        <v>12</v>
      </c>
      <c r="F90" s="293">
        <v>40</v>
      </c>
      <c r="G90" s="293"/>
      <c r="H90" s="294">
        <f t="shared" si="1"/>
        <v>0</v>
      </c>
    </row>
    <row r="91" spans="1:8" ht="13.5" customHeight="1">
      <c r="A91" s="295">
        <v>71</v>
      </c>
      <c r="B91" s="296" t="s">
        <v>1335</v>
      </c>
      <c r="C91" s="297" t="s">
        <v>1409</v>
      </c>
      <c r="D91" s="297" t="s">
        <v>1410</v>
      </c>
      <c r="E91" s="297" t="s">
        <v>12</v>
      </c>
      <c r="F91" s="298">
        <v>50</v>
      </c>
      <c r="G91" s="298"/>
      <c r="H91" s="299">
        <f t="shared" si="1"/>
        <v>0</v>
      </c>
    </row>
    <row r="92" spans="1:8" ht="13.5" customHeight="1">
      <c r="A92" s="295">
        <v>72</v>
      </c>
      <c r="B92" s="291" t="s">
        <v>1344</v>
      </c>
      <c r="C92" s="292" t="s">
        <v>1411</v>
      </c>
      <c r="D92" s="292" t="s">
        <v>1412</v>
      </c>
      <c r="E92" s="292" t="s">
        <v>12</v>
      </c>
      <c r="F92" s="293">
        <v>690</v>
      </c>
      <c r="G92" s="293"/>
      <c r="H92" s="294">
        <f t="shared" si="1"/>
        <v>0</v>
      </c>
    </row>
    <row r="93" spans="1:8" ht="13.5" customHeight="1">
      <c r="A93" s="295">
        <v>73</v>
      </c>
      <c r="B93" s="296" t="s">
        <v>1335</v>
      </c>
      <c r="C93" s="297" t="s">
        <v>1413</v>
      </c>
      <c r="D93" s="297" t="s">
        <v>1414</v>
      </c>
      <c r="E93" s="297" t="s">
        <v>12</v>
      </c>
      <c r="F93" s="298">
        <v>690</v>
      </c>
      <c r="G93" s="298"/>
      <c r="H93" s="299">
        <f t="shared" si="1"/>
        <v>0</v>
      </c>
    </row>
    <row r="94" spans="1:8" ht="13.5" customHeight="1">
      <c r="A94" s="295">
        <v>74</v>
      </c>
      <c r="B94" s="291" t="s">
        <v>1344</v>
      </c>
      <c r="C94" s="292" t="s">
        <v>1415</v>
      </c>
      <c r="D94" s="292" t="s">
        <v>1416</v>
      </c>
      <c r="E94" s="292" t="s">
        <v>12</v>
      </c>
      <c r="F94" s="293">
        <v>150</v>
      </c>
      <c r="G94" s="293"/>
      <c r="H94" s="294">
        <f t="shared" si="1"/>
        <v>0</v>
      </c>
    </row>
    <row r="95" spans="1:8" ht="13.5" customHeight="1">
      <c r="A95" s="295">
        <v>75</v>
      </c>
      <c r="B95" s="296" t="s">
        <v>1335</v>
      </c>
      <c r="C95" s="297" t="s">
        <v>1417</v>
      </c>
      <c r="D95" s="297" t="s">
        <v>1418</v>
      </c>
      <c r="E95" s="297" t="s">
        <v>12</v>
      </c>
      <c r="F95" s="298">
        <v>150</v>
      </c>
      <c r="G95" s="298"/>
      <c r="H95" s="299">
        <f t="shared" si="1"/>
        <v>0</v>
      </c>
    </row>
    <row r="96" spans="1:8" ht="24" customHeight="1">
      <c r="A96" s="295">
        <v>76</v>
      </c>
      <c r="B96" s="291" t="s">
        <v>1344</v>
      </c>
      <c r="C96" s="292" t="s">
        <v>1419</v>
      </c>
      <c r="D96" s="292" t="s">
        <v>1420</v>
      </c>
      <c r="E96" s="292" t="s">
        <v>12</v>
      </c>
      <c r="F96" s="293">
        <v>38</v>
      </c>
      <c r="G96" s="293"/>
      <c r="H96" s="294">
        <f t="shared" si="1"/>
        <v>0</v>
      </c>
    </row>
    <row r="97" spans="1:8" ht="24" customHeight="1">
      <c r="A97" s="295">
        <v>77</v>
      </c>
      <c r="B97" s="296" t="s">
        <v>1335</v>
      </c>
      <c r="C97" s="297" t="s">
        <v>1421</v>
      </c>
      <c r="D97" s="297" t="s">
        <v>1422</v>
      </c>
      <c r="E97" s="297" t="s">
        <v>12</v>
      </c>
      <c r="F97" s="298">
        <v>38</v>
      </c>
      <c r="G97" s="298"/>
      <c r="H97" s="299">
        <f t="shared" si="1"/>
        <v>0</v>
      </c>
    </row>
    <row r="98" spans="1:8" ht="24" customHeight="1">
      <c r="A98" s="295">
        <v>78</v>
      </c>
      <c r="B98" s="300" t="s">
        <v>1335</v>
      </c>
      <c r="C98" s="301" t="s">
        <v>1423</v>
      </c>
      <c r="D98" s="301" t="s">
        <v>1424</v>
      </c>
      <c r="E98" s="301" t="s">
        <v>12</v>
      </c>
      <c r="F98" s="302">
        <v>45</v>
      </c>
      <c r="G98" s="302"/>
      <c r="H98" s="303">
        <f t="shared" si="1"/>
        <v>0</v>
      </c>
    </row>
    <row r="99" spans="1:8" ht="11.25">
      <c r="A99" s="295">
        <v>79</v>
      </c>
      <c r="B99" s="296" t="s">
        <v>1335</v>
      </c>
      <c r="C99" s="297" t="s">
        <v>1421</v>
      </c>
      <c r="D99" s="297" t="s">
        <v>1425</v>
      </c>
      <c r="E99" s="297" t="s">
        <v>12</v>
      </c>
      <c r="F99" s="298">
        <v>45</v>
      </c>
      <c r="G99" s="298"/>
      <c r="H99" s="299">
        <f>G99*F99</f>
        <v>0</v>
      </c>
    </row>
    <row r="100" spans="1:8" ht="11.25">
      <c r="A100" s="295">
        <v>80</v>
      </c>
      <c r="B100" s="291" t="s">
        <v>1344</v>
      </c>
      <c r="C100" s="292" t="s">
        <v>1426</v>
      </c>
      <c r="D100" s="292" t="s">
        <v>1427</v>
      </c>
      <c r="E100" s="292" t="s">
        <v>12</v>
      </c>
      <c r="F100" s="293">
        <v>105</v>
      </c>
      <c r="G100" s="293"/>
      <c r="H100" s="294">
        <f t="shared" si="1"/>
        <v>0</v>
      </c>
    </row>
    <row r="101" spans="1:8" ht="11.25">
      <c r="A101" s="295">
        <v>81</v>
      </c>
      <c r="B101" s="296" t="s">
        <v>1335</v>
      </c>
      <c r="C101" s="297" t="s">
        <v>1428</v>
      </c>
      <c r="D101" s="297" t="s">
        <v>1429</v>
      </c>
      <c r="E101" s="297" t="s">
        <v>134</v>
      </c>
      <c r="F101" s="298">
        <v>3</v>
      </c>
      <c r="G101" s="298"/>
      <c r="H101" s="299">
        <f t="shared" si="1"/>
        <v>0</v>
      </c>
    </row>
    <row r="102" spans="1:8" ht="11.25">
      <c r="A102" s="295">
        <v>82</v>
      </c>
      <c r="B102" s="291" t="s">
        <v>1332</v>
      </c>
      <c r="C102" s="292" t="s">
        <v>1430</v>
      </c>
      <c r="D102" s="292" t="s">
        <v>1431</v>
      </c>
      <c r="E102" s="292" t="s">
        <v>12</v>
      </c>
      <c r="F102" s="293">
        <v>2000</v>
      </c>
      <c r="G102" s="293"/>
      <c r="H102" s="294">
        <f t="shared" ref="H102:H109" si="2">G102*F102</f>
        <v>0</v>
      </c>
    </row>
    <row r="103" spans="1:8" ht="11.25">
      <c r="A103" s="295">
        <v>83</v>
      </c>
      <c r="B103" s="291" t="s">
        <v>1432</v>
      </c>
      <c r="C103" s="292" t="s">
        <v>1433</v>
      </c>
      <c r="D103" s="292" t="s">
        <v>1434</v>
      </c>
      <c r="E103" s="292" t="s">
        <v>134</v>
      </c>
      <c r="F103" s="293">
        <v>1</v>
      </c>
      <c r="G103" s="293"/>
      <c r="H103" s="294">
        <f t="shared" si="2"/>
        <v>0</v>
      </c>
    </row>
    <row r="104" spans="1:8" ht="21.75" customHeight="1">
      <c r="A104" s="295">
        <v>84</v>
      </c>
      <c r="B104" s="296" t="s">
        <v>1435</v>
      </c>
      <c r="C104" s="297" t="s">
        <v>1436</v>
      </c>
      <c r="D104" s="297" t="s">
        <v>1437</v>
      </c>
      <c r="E104" s="297" t="s">
        <v>134</v>
      </c>
      <c r="F104" s="298">
        <v>1</v>
      </c>
      <c r="G104" s="298"/>
      <c r="H104" s="299">
        <f t="shared" si="2"/>
        <v>0</v>
      </c>
    </row>
    <row r="105" spans="1:8" ht="24.75" customHeight="1">
      <c r="A105" s="295">
        <v>85</v>
      </c>
      <c r="B105" s="291" t="s">
        <v>1332</v>
      </c>
      <c r="C105" s="292" t="s">
        <v>1438</v>
      </c>
      <c r="D105" s="292" t="s">
        <v>1439</v>
      </c>
      <c r="E105" s="292" t="s">
        <v>134</v>
      </c>
      <c r="F105" s="293">
        <v>122</v>
      </c>
      <c r="G105" s="293"/>
      <c r="H105" s="294">
        <f t="shared" si="2"/>
        <v>0</v>
      </c>
    </row>
    <row r="106" spans="1:8" ht="30" customHeight="1">
      <c r="A106" s="295">
        <v>86</v>
      </c>
      <c r="B106" s="291" t="s">
        <v>1344</v>
      </c>
      <c r="C106" s="292" t="s">
        <v>1440</v>
      </c>
      <c r="D106" s="292" t="s">
        <v>1441</v>
      </c>
      <c r="E106" s="292" t="s">
        <v>134</v>
      </c>
      <c r="F106" s="293">
        <v>736</v>
      </c>
      <c r="G106" s="293"/>
      <c r="H106" s="294">
        <f t="shared" si="2"/>
        <v>0</v>
      </c>
    </row>
    <row r="107" spans="1:8" ht="22.5">
      <c r="A107" s="295">
        <v>87</v>
      </c>
      <c r="B107" s="291" t="s">
        <v>1344</v>
      </c>
      <c r="C107" s="292" t="s">
        <v>1442</v>
      </c>
      <c r="D107" s="292" t="s">
        <v>1443</v>
      </c>
      <c r="E107" s="292" t="s">
        <v>134</v>
      </c>
      <c r="F107" s="293">
        <v>201</v>
      </c>
      <c r="G107" s="293"/>
      <c r="H107" s="294">
        <f t="shared" si="2"/>
        <v>0</v>
      </c>
    </row>
    <row r="108" spans="1:8" ht="22.5">
      <c r="A108" s="295">
        <v>88</v>
      </c>
      <c r="B108" s="291" t="s">
        <v>1344</v>
      </c>
      <c r="C108" s="292" t="s">
        <v>1444</v>
      </c>
      <c r="D108" s="292" t="s">
        <v>1445</v>
      </c>
      <c r="E108" s="292" t="s">
        <v>134</v>
      </c>
      <c r="F108" s="293">
        <v>65</v>
      </c>
      <c r="G108" s="293"/>
      <c r="H108" s="294">
        <f t="shared" si="2"/>
        <v>0</v>
      </c>
    </row>
    <row r="109" spans="1:8" ht="22.5">
      <c r="A109" s="295">
        <v>89</v>
      </c>
      <c r="B109" s="291" t="s">
        <v>1344</v>
      </c>
      <c r="C109" s="292" t="s">
        <v>1446</v>
      </c>
      <c r="D109" s="292" t="s">
        <v>1447</v>
      </c>
      <c r="E109" s="292" t="s">
        <v>134</v>
      </c>
      <c r="F109" s="293">
        <v>15</v>
      </c>
      <c r="G109" s="293"/>
      <c r="H109" s="294">
        <f t="shared" si="2"/>
        <v>0</v>
      </c>
    </row>
    <row r="110" spans="1:8" ht="22.5" customHeight="1">
      <c r="A110" s="285"/>
      <c r="B110" s="286"/>
      <c r="C110" s="287" t="s">
        <v>343</v>
      </c>
      <c r="D110" s="287" t="s">
        <v>1448</v>
      </c>
      <c r="E110" s="287"/>
      <c r="F110" s="288"/>
      <c r="G110" s="288"/>
      <c r="H110" s="289">
        <f>SUM(H111:H127)</f>
        <v>0</v>
      </c>
    </row>
    <row r="111" spans="1:8" ht="24">
      <c r="A111" s="304">
        <v>90</v>
      </c>
      <c r="B111" s="305" t="s">
        <v>1332</v>
      </c>
      <c r="C111" s="306"/>
      <c r="D111" s="307" t="s">
        <v>1449</v>
      </c>
      <c r="E111" s="306" t="s">
        <v>134</v>
      </c>
      <c r="F111" s="308">
        <v>16</v>
      </c>
      <c r="G111" s="308"/>
      <c r="H111" s="308">
        <f>G111*F111</f>
        <v>0</v>
      </c>
    </row>
    <row r="112" spans="1:8">
      <c r="A112" s="309">
        <v>91</v>
      </c>
      <c r="B112" s="310" t="s">
        <v>1335</v>
      </c>
      <c r="C112" s="311"/>
      <c r="D112" s="312" t="s">
        <v>1450</v>
      </c>
      <c r="E112" s="311" t="s">
        <v>134</v>
      </c>
      <c r="F112" s="313">
        <v>16</v>
      </c>
      <c r="G112" s="313"/>
      <c r="H112" s="313">
        <f t="shared" ref="H112:H127" si="3">G112*F112</f>
        <v>0</v>
      </c>
    </row>
    <row r="113" spans="1:8">
      <c r="A113" s="304">
        <v>92</v>
      </c>
      <c r="B113" s="314" t="s">
        <v>1335</v>
      </c>
      <c r="C113" s="315"/>
      <c r="D113" s="307" t="s">
        <v>1451</v>
      </c>
      <c r="E113" s="315" t="s">
        <v>134</v>
      </c>
      <c r="F113" s="316">
        <v>2</v>
      </c>
      <c r="G113" s="316"/>
      <c r="H113" s="308">
        <f t="shared" si="3"/>
        <v>0</v>
      </c>
    </row>
    <row r="114" spans="1:8">
      <c r="A114" s="309">
        <v>93</v>
      </c>
      <c r="B114" s="310" t="s">
        <v>1335</v>
      </c>
      <c r="C114" s="311"/>
      <c r="D114" s="312" t="s">
        <v>1451</v>
      </c>
      <c r="E114" s="311" t="s">
        <v>134</v>
      </c>
      <c r="F114" s="313">
        <v>2</v>
      </c>
      <c r="G114" s="313"/>
      <c r="H114" s="313">
        <f t="shared" si="3"/>
        <v>0</v>
      </c>
    </row>
    <row r="115" spans="1:8" ht="24">
      <c r="A115" s="304">
        <v>94</v>
      </c>
      <c r="B115" s="314">
        <v>345</v>
      </c>
      <c r="C115" s="317"/>
      <c r="D115" s="318" t="s">
        <v>1452</v>
      </c>
      <c r="E115" s="315" t="s">
        <v>134</v>
      </c>
      <c r="F115" s="316">
        <v>8</v>
      </c>
      <c r="G115" s="316"/>
      <c r="H115" s="308">
        <f t="shared" si="3"/>
        <v>0</v>
      </c>
    </row>
    <row r="116" spans="1:8" ht="24">
      <c r="A116" s="309">
        <v>95</v>
      </c>
      <c r="B116" s="310">
        <v>345</v>
      </c>
      <c r="C116" s="319"/>
      <c r="D116" s="320" t="s">
        <v>1453</v>
      </c>
      <c r="E116" s="311" t="s">
        <v>134</v>
      </c>
      <c r="F116" s="313">
        <v>8</v>
      </c>
      <c r="G116" s="313"/>
      <c r="H116" s="313">
        <f t="shared" si="3"/>
        <v>0</v>
      </c>
    </row>
    <row r="117" spans="1:8">
      <c r="A117" s="304">
        <v>96</v>
      </c>
      <c r="B117" s="314" t="s">
        <v>1435</v>
      </c>
      <c r="C117" s="306"/>
      <c r="D117" s="307" t="s">
        <v>1454</v>
      </c>
      <c r="E117" s="306" t="s">
        <v>134</v>
      </c>
      <c r="F117" s="308">
        <v>6</v>
      </c>
      <c r="G117" s="308"/>
      <c r="H117" s="308">
        <f t="shared" si="3"/>
        <v>0</v>
      </c>
    </row>
    <row r="118" spans="1:8">
      <c r="A118" s="309">
        <v>97</v>
      </c>
      <c r="B118" s="310" t="s">
        <v>340</v>
      </c>
      <c r="C118" s="311"/>
      <c r="D118" s="312" t="s">
        <v>1455</v>
      </c>
      <c r="E118" s="311" t="s">
        <v>134</v>
      </c>
      <c r="F118" s="313">
        <v>6</v>
      </c>
      <c r="G118" s="313"/>
      <c r="H118" s="313">
        <f t="shared" si="3"/>
        <v>0</v>
      </c>
    </row>
    <row r="119" spans="1:8">
      <c r="A119" s="304">
        <v>98</v>
      </c>
      <c r="B119" s="314" t="s">
        <v>1456</v>
      </c>
      <c r="C119" s="315"/>
      <c r="D119" s="307" t="s">
        <v>1457</v>
      </c>
      <c r="E119" s="315" t="s">
        <v>134</v>
      </c>
      <c r="F119" s="316">
        <v>20</v>
      </c>
      <c r="G119" s="316"/>
      <c r="H119" s="308">
        <f t="shared" si="3"/>
        <v>0</v>
      </c>
    </row>
    <row r="120" spans="1:8">
      <c r="A120" s="309">
        <v>99</v>
      </c>
      <c r="B120" s="310" t="s">
        <v>339</v>
      </c>
      <c r="C120" s="311"/>
      <c r="D120" s="312" t="s">
        <v>1457</v>
      </c>
      <c r="E120" s="311" t="s">
        <v>134</v>
      </c>
      <c r="F120" s="313">
        <v>20</v>
      </c>
      <c r="G120" s="313"/>
      <c r="H120" s="313">
        <f t="shared" si="3"/>
        <v>0</v>
      </c>
    </row>
    <row r="121" spans="1:8" ht="24">
      <c r="A121" s="304">
        <v>100</v>
      </c>
      <c r="B121" s="314" t="s">
        <v>1458</v>
      </c>
      <c r="C121" s="317"/>
      <c r="D121" s="318" t="s">
        <v>1459</v>
      </c>
      <c r="E121" s="315" t="s">
        <v>134</v>
      </c>
      <c r="F121" s="316">
        <v>2</v>
      </c>
      <c r="G121" s="316"/>
      <c r="H121" s="308">
        <f t="shared" si="3"/>
        <v>0</v>
      </c>
    </row>
    <row r="122" spans="1:8">
      <c r="A122" s="309">
        <v>101</v>
      </c>
      <c r="B122" s="310" t="s">
        <v>338</v>
      </c>
      <c r="C122" s="319"/>
      <c r="D122" s="320" t="s">
        <v>1460</v>
      </c>
      <c r="E122" s="311" t="s">
        <v>134</v>
      </c>
      <c r="F122" s="313">
        <v>2</v>
      </c>
      <c r="G122" s="313"/>
      <c r="H122" s="313">
        <f t="shared" si="3"/>
        <v>0</v>
      </c>
    </row>
    <row r="123" spans="1:8">
      <c r="A123" s="304">
        <v>102</v>
      </c>
      <c r="B123" s="314" t="s">
        <v>1461</v>
      </c>
      <c r="C123" s="321"/>
      <c r="D123" s="307" t="s">
        <v>1462</v>
      </c>
      <c r="E123" s="321" t="s">
        <v>134</v>
      </c>
      <c r="F123" s="322">
        <v>9</v>
      </c>
      <c r="G123" s="322"/>
      <c r="H123" s="308">
        <f t="shared" si="3"/>
        <v>0</v>
      </c>
    </row>
    <row r="124" spans="1:8">
      <c r="A124" s="309">
        <v>103</v>
      </c>
      <c r="B124" s="310" t="s">
        <v>337</v>
      </c>
      <c r="C124" s="311"/>
      <c r="D124" s="312" t="s">
        <v>1463</v>
      </c>
      <c r="E124" s="311" t="s">
        <v>134</v>
      </c>
      <c r="F124" s="313">
        <v>9</v>
      </c>
      <c r="G124" s="313"/>
      <c r="H124" s="313">
        <f t="shared" si="3"/>
        <v>0</v>
      </c>
    </row>
    <row r="125" spans="1:8">
      <c r="A125" s="304">
        <v>104</v>
      </c>
      <c r="B125" s="314" t="s">
        <v>1464</v>
      </c>
      <c r="C125" s="315"/>
      <c r="D125" s="307" t="s">
        <v>1465</v>
      </c>
      <c r="E125" s="315" t="s">
        <v>134</v>
      </c>
      <c r="F125" s="316">
        <v>57</v>
      </c>
      <c r="G125" s="316"/>
      <c r="H125" s="308">
        <f t="shared" si="3"/>
        <v>0</v>
      </c>
    </row>
    <row r="126" spans="1:8">
      <c r="A126" s="309">
        <v>105</v>
      </c>
      <c r="B126" s="310" t="s">
        <v>336</v>
      </c>
      <c r="C126" s="323"/>
      <c r="D126" s="324" t="s">
        <v>1466</v>
      </c>
      <c r="E126" s="311" t="s">
        <v>134</v>
      </c>
      <c r="F126" s="313">
        <v>57</v>
      </c>
      <c r="G126" s="313"/>
      <c r="H126" s="313">
        <f t="shared" si="3"/>
        <v>0</v>
      </c>
    </row>
    <row r="127" spans="1:8">
      <c r="A127" s="309">
        <v>106</v>
      </c>
      <c r="B127" s="310" t="s">
        <v>1467</v>
      </c>
      <c r="C127" s="311"/>
      <c r="D127" s="312" t="s">
        <v>1468</v>
      </c>
      <c r="E127" s="311" t="s">
        <v>136</v>
      </c>
      <c r="F127" s="313">
        <v>1</v>
      </c>
      <c r="G127" s="313"/>
      <c r="H127" s="313">
        <f t="shared" si="3"/>
        <v>0</v>
      </c>
    </row>
    <row r="128" spans="1:8" ht="20.25" customHeight="1">
      <c r="A128" s="280"/>
      <c r="B128" s="281"/>
      <c r="C128" s="282" t="s">
        <v>264</v>
      </c>
      <c r="D128" s="282" t="s">
        <v>1469</v>
      </c>
      <c r="E128" s="282"/>
      <c r="F128" s="283"/>
      <c r="G128" s="283"/>
      <c r="H128" s="284">
        <f>SUM(H129:H130)</f>
        <v>0</v>
      </c>
    </row>
    <row r="129" spans="1:8" ht="12" customHeight="1">
      <c r="A129" s="290">
        <v>107</v>
      </c>
      <c r="B129" s="291" t="s">
        <v>264</v>
      </c>
      <c r="C129" s="292" t="s">
        <v>1470</v>
      </c>
      <c r="D129" s="292" t="s">
        <v>1471</v>
      </c>
      <c r="E129" s="292" t="s">
        <v>135</v>
      </c>
      <c r="F129" s="293">
        <v>70</v>
      </c>
      <c r="G129" s="293"/>
      <c r="H129" s="294">
        <f>G129*F129</f>
        <v>0</v>
      </c>
    </row>
    <row r="130" spans="1:8" ht="12" customHeight="1">
      <c r="A130" s="290">
        <v>108</v>
      </c>
      <c r="B130" s="291" t="s">
        <v>264</v>
      </c>
      <c r="C130" s="292" t="s">
        <v>1470</v>
      </c>
      <c r="D130" s="292" t="s">
        <v>1472</v>
      </c>
      <c r="E130" s="292" t="s">
        <v>134</v>
      </c>
      <c r="F130" s="293">
        <v>1</v>
      </c>
      <c r="G130" s="293"/>
      <c r="H130" s="294">
        <f>G130*F130</f>
        <v>0</v>
      </c>
    </row>
    <row r="131" spans="1:8" ht="21" customHeight="1">
      <c r="A131" s="325"/>
      <c r="B131" s="326"/>
      <c r="C131" s="327"/>
      <c r="D131" s="327" t="s">
        <v>1473</v>
      </c>
      <c r="E131" s="327"/>
      <c r="F131" s="328"/>
      <c r="G131" s="328"/>
      <c r="H131" s="328">
        <f>H128+H37+H30+H24+H19+H14+H110</f>
        <v>0</v>
      </c>
    </row>
  </sheetData>
  <sheetProtection selectLockedCells="1" selectUnlockedCells="1"/>
  <mergeCells count="5">
    <mergeCell ref="A1:H1"/>
    <mergeCell ref="A6:D6"/>
    <mergeCell ref="A7:D7"/>
    <mergeCell ref="G7:H7"/>
    <mergeCell ref="A8:D8"/>
  </mergeCells>
  <pageMargins left="0.39374999999999999" right="0.39374999999999999" top="0.59027777777777779" bottom="0.78749999999999998" header="0.51180555555555551" footer="0.51180555555555551"/>
  <pageSetup paperSize="9" scale="91" firstPageNumber="0" fitToHeight="10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66FA6-58A3-4FE6-943E-F9DBAE1523C4}">
  <sheetPr>
    <pageSetUpPr fitToPage="1"/>
  </sheetPr>
  <dimension ref="A1:H54"/>
  <sheetViews>
    <sheetView showGridLines="0" defaultGridColor="0" topLeftCell="A62" colorId="8" zoomScale="115" zoomScaleNormal="115" workbookViewId="0">
      <selection activeCell="A7" sqref="A7:D7"/>
    </sheetView>
  </sheetViews>
  <sheetFormatPr defaultColWidth="9" defaultRowHeight="12" customHeight="1"/>
  <cols>
    <col min="1" max="1" width="6" style="329" customWidth="1"/>
    <col min="2" max="2" width="3.5703125" style="330" customWidth="1"/>
    <col min="3" max="3" width="13.140625" style="331" customWidth="1"/>
    <col min="4" max="4" width="48.140625" style="331" customWidth="1"/>
    <col min="5" max="5" width="3.5703125" style="331" customWidth="1"/>
    <col min="6" max="6" width="7.85546875" style="332" customWidth="1"/>
    <col min="7" max="7" width="8.28515625" style="332" customWidth="1"/>
    <col min="8" max="8" width="12" style="332" customWidth="1"/>
    <col min="9" max="256" width="9" style="264"/>
    <col min="257" max="257" width="6" style="264" customWidth="1"/>
    <col min="258" max="258" width="3.5703125" style="264" customWidth="1"/>
    <col min="259" max="259" width="13.140625" style="264" customWidth="1"/>
    <col min="260" max="260" width="48.140625" style="264" customWidth="1"/>
    <col min="261" max="261" width="3.5703125" style="264" customWidth="1"/>
    <col min="262" max="262" width="7.85546875" style="264" customWidth="1"/>
    <col min="263" max="263" width="8.28515625" style="264" customWidth="1"/>
    <col min="264" max="264" width="12" style="264" customWidth="1"/>
    <col min="265" max="512" width="9" style="264"/>
    <col min="513" max="513" width="6" style="264" customWidth="1"/>
    <col min="514" max="514" width="3.5703125" style="264" customWidth="1"/>
    <col min="515" max="515" width="13.140625" style="264" customWidth="1"/>
    <col min="516" max="516" width="48.140625" style="264" customWidth="1"/>
    <col min="517" max="517" width="3.5703125" style="264" customWidth="1"/>
    <col min="518" max="518" width="7.85546875" style="264" customWidth="1"/>
    <col min="519" max="519" width="8.28515625" style="264" customWidth="1"/>
    <col min="520" max="520" width="12" style="264" customWidth="1"/>
    <col min="521" max="768" width="9" style="264"/>
    <col min="769" max="769" width="6" style="264" customWidth="1"/>
    <col min="770" max="770" width="3.5703125" style="264" customWidth="1"/>
    <col min="771" max="771" width="13.140625" style="264" customWidth="1"/>
    <col min="772" max="772" width="48.140625" style="264" customWidth="1"/>
    <col min="773" max="773" width="3.5703125" style="264" customWidth="1"/>
    <col min="774" max="774" width="7.85546875" style="264" customWidth="1"/>
    <col min="775" max="775" width="8.28515625" style="264" customWidth="1"/>
    <col min="776" max="776" width="12" style="264" customWidth="1"/>
    <col min="777" max="1024" width="9" style="264"/>
    <col min="1025" max="1025" width="6" style="264" customWidth="1"/>
    <col min="1026" max="1026" width="3.5703125" style="264" customWidth="1"/>
    <col min="1027" max="1027" width="13.140625" style="264" customWidth="1"/>
    <col min="1028" max="1028" width="48.140625" style="264" customWidth="1"/>
    <col min="1029" max="1029" width="3.5703125" style="264" customWidth="1"/>
    <col min="1030" max="1030" width="7.85546875" style="264" customWidth="1"/>
    <col min="1031" max="1031" width="8.28515625" style="264" customWidth="1"/>
    <col min="1032" max="1032" width="12" style="264" customWidth="1"/>
    <col min="1033" max="1280" width="9" style="264"/>
    <col min="1281" max="1281" width="6" style="264" customWidth="1"/>
    <col min="1282" max="1282" width="3.5703125" style="264" customWidth="1"/>
    <col min="1283" max="1283" width="13.140625" style="264" customWidth="1"/>
    <col min="1284" max="1284" width="48.140625" style="264" customWidth="1"/>
    <col min="1285" max="1285" width="3.5703125" style="264" customWidth="1"/>
    <col min="1286" max="1286" width="7.85546875" style="264" customWidth="1"/>
    <col min="1287" max="1287" width="8.28515625" style="264" customWidth="1"/>
    <col min="1288" max="1288" width="12" style="264" customWidth="1"/>
    <col min="1289" max="1536" width="9" style="264"/>
    <col min="1537" max="1537" width="6" style="264" customWidth="1"/>
    <col min="1538" max="1538" width="3.5703125" style="264" customWidth="1"/>
    <col min="1539" max="1539" width="13.140625" style="264" customWidth="1"/>
    <col min="1540" max="1540" width="48.140625" style="264" customWidth="1"/>
    <col min="1541" max="1541" width="3.5703125" style="264" customWidth="1"/>
    <col min="1542" max="1542" width="7.85546875" style="264" customWidth="1"/>
    <col min="1543" max="1543" width="8.28515625" style="264" customWidth="1"/>
    <col min="1544" max="1544" width="12" style="264" customWidth="1"/>
    <col min="1545" max="1792" width="9" style="264"/>
    <col min="1793" max="1793" width="6" style="264" customWidth="1"/>
    <col min="1794" max="1794" width="3.5703125" style="264" customWidth="1"/>
    <col min="1795" max="1795" width="13.140625" style="264" customWidth="1"/>
    <col min="1796" max="1796" width="48.140625" style="264" customWidth="1"/>
    <col min="1797" max="1797" width="3.5703125" style="264" customWidth="1"/>
    <col min="1798" max="1798" width="7.85546875" style="264" customWidth="1"/>
    <col min="1799" max="1799" width="8.28515625" style="264" customWidth="1"/>
    <col min="1800" max="1800" width="12" style="264" customWidth="1"/>
    <col min="1801" max="2048" width="9" style="264"/>
    <col min="2049" max="2049" width="6" style="264" customWidth="1"/>
    <col min="2050" max="2050" width="3.5703125" style="264" customWidth="1"/>
    <col min="2051" max="2051" width="13.140625" style="264" customWidth="1"/>
    <col min="2052" max="2052" width="48.140625" style="264" customWidth="1"/>
    <col min="2053" max="2053" width="3.5703125" style="264" customWidth="1"/>
    <col min="2054" max="2054" width="7.85546875" style="264" customWidth="1"/>
    <col min="2055" max="2055" width="8.28515625" style="264" customWidth="1"/>
    <col min="2056" max="2056" width="12" style="264" customWidth="1"/>
    <col min="2057" max="2304" width="9" style="264"/>
    <col min="2305" max="2305" width="6" style="264" customWidth="1"/>
    <col min="2306" max="2306" width="3.5703125" style="264" customWidth="1"/>
    <col min="2307" max="2307" width="13.140625" style="264" customWidth="1"/>
    <col min="2308" max="2308" width="48.140625" style="264" customWidth="1"/>
    <col min="2309" max="2309" width="3.5703125" style="264" customWidth="1"/>
    <col min="2310" max="2310" width="7.85546875" style="264" customWidth="1"/>
    <col min="2311" max="2311" width="8.28515625" style="264" customWidth="1"/>
    <col min="2312" max="2312" width="12" style="264" customWidth="1"/>
    <col min="2313" max="2560" width="9" style="264"/>
    <col min="2561" max="2561" width="6" style="264" customWidth="1"/>
    <col min="2562" max="2562" width="3.5703125" style="264" customWidth="1"/>
    <col min="2563" max="2563" width="13.140625" style="264" customWidth="1"/>
    <col min="2564" max="2564" width="48.140625" style="264" customWidth="1"/>
    <col min="2565" max="2565" width="3.5703125" style="264" customWidth="1"/>
    <col min="2566" max="2566" width="7.85546875" style="264" customWidth="1"/>
    <col min="2567" max="2567" width="8.28515625" style="264" customWidth="1"/>
    <col min="2568" max="2568" width="12" style="264" customWidth="1"/>
    <col min="2569" max="2816" width="9" style="264"/>
    <col min="2817" max="2817" width="6" style="264" customWidth="1"/>
    <col min="2818" max="2818" width="3.5703125" style="264" customWidth="1"/>
    <col min="2819" max="2819" width="13.140625" style="264" customWidth="1"/>
    <col min="2820" max="2820" width="48.140625" style="264" customWidth="1"/>
    <col min="2821" max="2821" width="3.5703125" style="264" customWidth="1"/>
    <col min="2822" max="2822" width="7.85546875" style="264" customWidth="1"/>
    <col min="2823" max="2823" width="8.28515625" style="264" customWidth="1"/>
    <col min="2824" max="2824" width="12" style="264" customWidth="1"/>
    <col min="2825" max="3072" width="9" style="264"/>
    <col min="3073" max="3073" width="6" style="264" customWidth="1"/>
    <col min="3074" max="3074" width="3.5703125" style="264" customWidth="1"/>
    <col min="3075" max="3075" width="13.140625" style="264" customWidth="1"/>
    <col min="3076" max="3076" width="48.140625" style="264" customWidth="1"/>
    <col min="3077" max="3077" width="3.5703125" style="264" customWidth="1"/>
    <col min="3078" max="3078" width="7.85546875" style="264" customWidth="1"/>
    <col min="3079" max="3079" width="8.28515625" style="264" customWidth="1"/>
    <col min="3080" max="3080" width="12" style="264" customWidth="1"/>
    <col min="3081" max="3328" width="9" style="264"/>
    <col min="3329" max="3329" width="6" style="264" customWidth="1"/>
    <col min="3330" max="3330" width="3.5703125" style="264" customWidth="1"/>
    <col min="3331" max="3331" width="13.140625" style="264" customWidth="1"/>
    <col min="3332" max="3332" width="48.140625" style="264" customWidth="1"/>
    <col min="3333" max="3333" width="3.5703125" style="264" customWidth="1"/>
    <col min="3334" max="3334" width="7.85546875" style="264" customWidth="1"/>
    <col min="3335" max="3335" width="8.28515625" style="264" customWidth="1"/>
    <col min="3336" max="3336" width="12" style="264" customWidth="1"/>
    <col min="3337" max="3584" width="9" style="264"/>
    <col min="3585" max="3585" width="6" style="264" customWidth="1"/>
    <col min="3586" max="3586" width="3.5703125" style="264" customWidth="1"/>
    <col min="3587" max="3587" width="13.140625" style="264" customWidth="1"/>
    <col min="3588" max="3588" width="48.140625" style="264" customWidth="1"/>
    <col min="3589" max="3589" width="3.5703125" style="264" customWidth="1"/>
    <col min="3590" max="3590" width="7.85546875" style="264" customWidth="1"/>
    <col min="3591" max="3591" width="8.28515625" style="264" customWidth="1"/>
    <col min="3592" max="3592" width="12" style="264" customWidth="1"/>
    <col min="3593" max="3840" width="9" style="264"/>
    <col min="3841" max="3841" width="6" style="264" customWidth="1"/>
    <col min="3842" max="3842" width="3.5703125" style="264" customWidth="1"/>
    <col min="3843" max="3843" width="13.140625" style="264" customWidth="1"/>
    <col min="3844" max="3844" width="48.140625" style="264" customWidth="1"/>
    <col min="3845" max="3845" width="3.5703125" style="264" customWidth="1"/>
    <col min="3846" max="3846" width="7.85546875" style="264" customWidth="1"/>
    <col min="3847" max="3847" width="8.28515625" style="264" customWidth="1"/>
    <col min="3848" max="3848" width="12" style="264" customWidth="1"/>
    <col min="3849" max="4096" width="9" style="264"/>
    <col min="4097" max="4097" width="6" style="264" customWidth="1"/>
    <col min="4098" max="4098" width="3.5703125" style="264" customWidth="1"/>
    <col min="4099" max="4099" width="13.140625" style="264" customWidth="1"/>
    <col min="4100" max="4100" width="48.140625" style="264" customWidth="1"/>
    <col min="4101" max="4101" width="3.5703125" style="264" customWidth="1"/>
    <col min="4102" max="4102" width="7.85546875" style="264" customWidth="1"/>
    <col min="4103" max="4103" width="8.28515625" style="264" customWidth="1"/>
    <col min="4104" max="4104" width="12" style="264" customWidth="1"/>
    <col min="4105" max="4352" width="9" style="264"/>
    <col min="4353" max="4353" width="6" style="264" customWidth="1"/>
    <col min="4354" max="4354" width="3.5703125" style="264" customWidth="1"/>
    <col min="4355" max="4355" width="13.140625" style="264" customWidth="1"/>
    <col min="4356" max="4356" width="48.140625" style="264" customWidth="1"/>
    <col min="4357" max="4357" width="3.5703125" style="264" customWidth="1"/>
    <col min="4358" max="4358" width="7.85546875" style="264" customWidth="1"/>
    <col min="4359" max="4359" width="8.28515625" style="264" customWidth="1"/>
    <col min="4360" max="4360" width="12" style="264" customWidth="1"/>
    <col min="4361" max="4608" width="9" style="264"/>
    <col min="4609" max="4609" width="6" style="264" customWidth="1"/>
    <col min="4610" max="4610" width="3.5703125" style="264" customWidth="1"/>
    <col min="4611" max="4611" width="13.140625" style="264" customWidth="1"/>
    <col min="4612" max="4612" width="48.140625" style="264" customWidth="1"/>
    <col min="4613" max="4613" width="3.5703125" style="264" customWidth="1"/>
    <col min="4614" max="4614" width="7.85546875" style="264" customWidth="1"/>
    <col min="4615" max="4615" width="8.28515625" style="264" customWidth="1"/>
    <col min="4616" max="4616" width="12" style="264" customWidth="1"/>
    <col min="4617" max="4864" width="9" style="264"/>
    <col min="4865" max="4865" width="6" style="264" customWidth="1"/>
    <col min="4866" max="4866" width="3.5703125" style="264" customWidth="1"/>
    <col min="4867" max="4867" width="13.140625" style="264" customWidth="1"/>
    <col min="4868" max="4868" width="48.140625" style="264" customWidth="1"/>
    <col min="4869" max="4869" width="3.5703125" style="264" customWidth="1"/>
    <col min="4870" max="4870" width="7.85546875" style="264" customWidth="1"/>
    <col min="4871" max="4871" width="8.28515625" style="264" customWidth="1"/>
    <col min="4872" max="4872" width="12" style="264" customWidth="1"/>
    <col min="4873" max="5120" width="9" style="264"/>
    <col min="5121" max="5121" width="6" style="264" customWidth="1"/>
    <col min="5122" max="5122" width="3.5703125" style="264" customWidth="1"/>
    <col min="5123" max="5123" width="13.140625" style="264" customWidth="1"/>
    <col min="5124" max="5124" width="48.140625" style="264" customWidth="1"/>
    <col min="5125" max="5125" width="3.5703125" style="264" customWidth="1"/>
    <col min="5126" max="5126" width="7.85546875" style="264" customWidth="1"/>
    <col min="5127" max="5127" width="8.28515625" style="264" customWidth="1"/>
    <col min="5128" max="5128" width="12" style="264" customWidth="1"/>
    <col min="5129" max="5376" width="9" style="264"/>
    <col min="5377" max="5377" width="6" style="264" customWidth="1"/>
    <col min="5378" max="5378" width="3.5703125" style="264" customWidth="1"/>
    <col min="5379" max="5379" width="13.140625" style="264" customWidth="1"/>
    <col min="5380" max="5380" width="48.140625" style="264" customWidth="1"/>
    <col min="5381" max="5381" width="3.5703125" style="264" customWidth="1"/>
    <col min="5382" max="5382" width="7.85546875" style="264" customWidth="1"/>
    <col min="5383" max="5383" width="8.28515625" style="264" customWidth="1"/>
    <col min="5384" max="5384" width="12" style="264" customWidth="1"/>
    <col min="5385" max="5632" width="9" style="264"/>
    <col min="5633" max="5633" width="6" style="264" customWidth="1"/>
    <col min="5634" max="5634" width="3.5703125" style="264" customWidth="1"/>
    <col min="5635" max="5635" width="13.140625" style="264" customWidth="1"/>
    <col min="5636" max="5636" width="48.140625" style="264" customWidth="1"/>
    <col min="5637" max="5637" width="3.5703125" style="264" customWidth="1"/>
    <col min="5638" max="5638" width="7.85546875" style="264" customWidth="1"/>
    <col min="5639" max="5639" width="8.28515625" style="264" customWidth="1"/>
    <col min="5640" max="5640" width="12" style="264" customWidth="1"/>
    <col min="5641" max="5888" width="9" style="264"/>
    <col min="5889" max="5889" width="6" style="264" customWidth="1"/>
    <col min="5890" max="5890" width="3.5703125" style="264" customWidth="1"/>
    <col min="5891" max="5891" width="13.140625" style="264" customWidth="1"/>
    <col min="5892" max="5892" width="48.140625" style="264" customWidth="1"/>
    <col min="5893" max="5893" width="3.5703125" style="264" customWidth="1"/>
    <col min="5894" max="5894" width="7.85546875" style="264" customWidth="1"/>
    <col min="5895" max="5895" width="8.28515625" style="264" customWidth="1"/>
    <col min="5896" max="5896" width="12" style="264" customWidth="1"/>
    <col min="5897" max="6144" width="9" style="264"/>
    <col min="6145" max="6145" width="6" style="264" customWidth="1"/>
    <col min="6146" max="6146" width="3.5703125" style="264" customWidth="1"/>
    <col min="6147" max="6147" width="13.140625" style="264" customWidth="1"/>
    <col min="6148" max="6148" width="48.140625" style="264" customWidth="1"/>
    <col min="6149" max="6149" width="3.5703125" style="264" customWidth="1"/>
    <col min="6150" max="6150" width="7.85546875" style="264" customWidth="1"/>
    <col min="6151" max="6151" width="8.28515625" style="264" customWidth="1"/>
    <col min="6152" max="6152" width="12" style="264" customWidth="1"/>
    <col min="6153" max="6400" width="9" style="264"/>
    <col min="6401" max="6401" width="6" style="264" customWidth="1"/>
    <col min="6402" max="6402" width="3.5703125" style="264" customWidth="1"/>
    <col min="6403" max="6403" width="13.140625" style="264" customWidth="1"/>
    <col min="6404" max="6404" width="48.140625" style="264" customWidth="1"/>
    <col min="6405" max="6405" width="3.5703125" style="264" customWidth="1"/>
    <col min="6406" max="6406" width="7.85546875" style="264" customWidth="1"/>
    <col min="6407" max="6407" width="8.28515625" style="264" customWidth="1"/>
    <col min="6408" max="6408" width="12" style="264" customWidth="1"/>
    <col min="6409" max="6656" width="9" style="264"/>
    <col min="6657" max="6657" width="6" style="264" customWidth="1"/>
    <col min="6658" max="6658" width="3.5703125" style="264" customWidth="1"/>
    <col min="6659" max="6659" width="13.140625" style="264" customWidth="1"/>
    <col min="6660" max="6660" width="48.140625" style="264" customWidth="1"/>
    <col min="6661" max="6661" width="3.5703125" style="264" customWidth="1"/>
    <col min="6662" max="6662" width="7.85546875" style="264" customWidth="1"/>
    <col min="6663" max="6663" width="8.28515625" style="264" customWidth="1"/>
    <col min="6664" max="6664" width="12" style="264" customWidth="1"/>
    <col min="6665" max="6912" width="9" style="264"/>
    <col min="6913" max="6913" width="6" style="264" customWidth="1"/>
    <col min="6914" max="6914" width="3.5703125" style="264" customWidth="1"/>
    <col min="6915" max="6915" width="13.140625" style="264" customWidth="1"/>
    <col min="6916" max="6916" width="48.140625" style="264" customWidth="1"/>
    <col min="6917" max="6917" width="3.5703125" style="264" customWidth="1"/>
    <col min="6918" max="6918" width="7.85546875" style="264" customWidth="1"/>
    <col min="6919" max="6919" width="8.28515625" style="264" customWidth="1"/>
    <col min="6920" max="6920" width="12" style="264" customWidth="1"/>
    <col min="6921" max="7168" width="9" style="264"/>
    <col min="7169" max="7169" width="6" style="264" customWidth="1"/>
    <col min="7170" max="7170" width="3.5703125" style="264" customWidth="1"/>
    <col min="7171" max="7171" width="13.140625" style="264" customWidth="1"/>
    <col min="7172" max="7172" width="48.140625" style="264" customWidth="1"/>
    <col min="7173" max="7173" width="3.5703125" style="264" customWidth="1"/>
    <col min="7174" max="7174" width="7.85546875" style="264" customWidth="1"/>
    <col min="7175" max="7175" width="8.28515625" style="264" customWidth="1"/>
    <col min="7176" max="7176" width="12" style="264" customWidth="1"/>
    <col min="7177" max="7424" width="9" style="264"/>
    <col min="7425" max="7425" width="6" style="264" customWidth="1"/>
    <col min="7426" max="7426" width="3.5703125" style="264" customWidth="1"/>
    <col min="7427" max="7427" width="13.140625" style="264" customWidth="1"/>
    <col min="7428" max="7428" width="48.140625" style="264" customWidth="1"/>
    <col min="7429" max="7429" width="3.5703125" style="264" customWidth="1"/>
    <col min="7430" max="7430" width="7.85546875" style="264" customWidth="1"/>
    <col min="7431" max="7431" width="8.28515625" style="264" customWidth="1"/>
    <col min="7432" max="7432" width="12" style="264" customWidth="1"/>
    <col min="7433" max="7680" width="9" style="264"/>
    <col min="7681" max="7681" width="6" style="264" customWidth="1"/>
    <col min="7682" max="7682" width="3.5703125" style="264" customWidth="1"/>
    <col min="7683" max="7683" width="13.140625" style="264" customWidth="1"/>
    <col min="7684" max="7684" width="48.140625" style="264" customWidth="1"/>
    <col min="7685" max="7685" width="3.5703125" style="264" customWidth="1"/>
    <col min="7686" max="7686" width="7.85546875" style="264" customWidth="1"/>
    <col min="7687" max="7687" width="8.28515625" style="264" customWidth="1"/>
    <col min="7688" max="7688" width="12" style="264" customWidth="1"/>
    <col min="7689" max="7936" width="9" style="264"/>
    <col min="7937" max="7937" width="6" style="264" customWidth="1"/>
    <col min="7938" max="7938" width="3.5703125" style="264" customWidth="1"/>
    <col min="7939" max="7939" width="13.140625" style="264" customWidth="1"/>
    <col min="7940" max="7940" width="48.140625" style="264" customWidth="1"/>
    <col min="7941" max="7941" width="3.5703125" style="264" customWidth="1"/>
    <col min="7942" max="7942" width="7.85546875" style="264" customWidth="1"/>
    <col min="7943" max="7943" width="8.28515625" style="264" customWidth="1"/>
    <col min="7944" max="7944" width="12" style="264" customWidth="1"/>
    <col min="7945" max="8192" width="9" style="264"/>
    <col min="8193" max="8193" width="6" style="264" customWidth="1"/>
    <col min="8194" max="8194" width="3.5703125" style="264" customWidth="1"/>
    <col min="8195" max="8195" width="13.140625" style="264" customWidth="1"/>
    <col min="8196" max="8196" width="48.140625" style="264" customWidth="1"/>
    <col min="8197" max="8197" width="3.5703125" style="264" customWidth="1"/>
    <col min="8198" max="8198" width="7.85546875" style="264" customWidth="1"/>
    <col min="8199" max="8199" width="8.28515625" style="264" customWidth="1"/>
    <col min="8200" max="8200" width="12" style="264" customWidth="1"/>
    <col min="8201" max="8448" width="9" style="264"/>
    <col min="8449" max="8449" width="6" style="264" customWidth="1"/>
    <col min="8450" max="8450" width="3.5703125" style="264" customWidth="1"/>
    <col min="8451" max="8451" width="13.140625" style="264" customWidth="1"/>
    <col min="8452" max="8452" width="48.140625" style="264" customWidth="1"/>
    <col min="8453" max="8453" width="3.5703125" style="264" customWidth="1"/>
    <col min="8454" max="8454" width="7.85546875" style="264" customWidth="1"/>
    <col min="8455" max="8455" width="8.28515625" style="264" customWidth="1"/>
    <col min="8456" max="8456" width="12" style="264" customWidth="1"/>
    <col min="8457" max="8704" width="9" style="264"/>
    <col min="8705" max="8705" width="6" style="264" customWidth="1"/>
    <col min="8706" max="8706" width="3.5703125" style="264" customWidth="1"/>
    <col min="8707" max="8707" width="13.140625" style="264" customWidth="1"/>
    <col min="8708" max="8708" width="48.140625" style="264" customWidth="1"/>
    <col min="8709" max="8709" width="3.5703125" style="264" customWidth="1"/>
    <col min="8710" max="8710" width="7.85546875" style="264" customWidth="1"/>
    <col min="8711" max="8711" width="8.28515625" style="264" customWidth="1"/>
    <col min="8712" max="8712" width="12" style="264" customWidth="1"/>
    <col min="8713" max="8960" width="9" style="264"/>
    <col min="8961" max="8961" width="6" style="264" customWidth="1"/>
    <col min="8962" max="8962" width="3.5703125" style="264" customWidth="1"/>
    <col min="8963" max="8963" width="13.140625" style="264" customWidth="1"/>
    <col min="8964" max="8964" width="48.140625" style="264" customWidth="1"/>
    <col min="8965" max="8965" width="3.5703125" style="264" customWidth="1"/>
    <col min="8966" max="8966" width="7.85546875" style="264" customWidth="1"/>
    <col min="8967" max="8967" width="8.28515625" style="264" customWidth="1"/>
    <col min="8968" max="8968" width="12" style="264" customWidth="1"/>
    <col min="8969" max="9216" width="9" style="264"/>
    <col min="9217" max="9217" width="6" style="264" customWidth="1"/>
    <col min="9218" max="9218" width="3.5703125" style="264" customWidth="1"/>
    <col min="9219" max="9219" width="13.140625" style="264" customWidth="1"/>
    <col min="9220" max="9220" width="48.140625" style="264" customWidth="1"/>
    <col min="9221" max="9221" width="3.5703125" style="264" customWidth="1"/>
    <col min="9222" max="9222" width="7.85546875" style="264" customWidth="1"/>
    <col min="9223" max="9223" width="8.28515625" style="264" customWidth="1"/>
    <col min="9224" max="9224" width="12" style="264" customWidth="1"/>
    <col min="9225" max="9472" width="9" style="264"/>
    <col min="9473" max="9473" width="6" style="264" customWidth="1"/>
    <col min="9474" max="9474" width="3.5703125" style="264" customWidth="1"/>
    <col min="9475" max="9475" width="13.140625" style="264" customWidth="1"/>
    <col min="9476" max="9476" width="48.140625" style="264" customWidth="1"/>
    <col min="9477" max="9477" width="3.5703125" style="264" customWidth="1"/>
    <col min="9478" max="9478" width="7.85546875" style="264" customWidth="1"/>
    <col min="9479" max="9479" width="8.28515625" style="264" customWidth="1"/>
    <col min="9480" max="9480" width="12" style="264" customWidth="1"/>
    <col min="9481" max="9728" width="9" style="264"/>
    <col min="9729" max="9729" width="6" style="264" customWidth="1"/>
    <col min="9730" max="9730" width="3.5703125" style="264" customWidth="1"/>
    <col min="9731" max="9731" width="13.140625" style="264" customWidth="1"/>
    <col min="9732" max="9732" width="48.140625" style="264" customWidth="1"/>
    <col min="9733" max="9733" width="3.5703125" style="264" customWidth="1"/>
    <col min="9734" max="9734" width="7.85546875" style="264" customWidth="1"/>
    <col min="9735" max="9735" width="8.28515625" style="264" customWidth="1"/>
    <col min="9736" max="9736" width="12" style="264" customWidth="1"/>
    <col min="9737" max="9984" width="9" style="264"/>
    <col min="9985" max="9985" width="6" style="264" customWidth="1"/>
    <col min="9986" max="9986" width="3.5703125" style="264" customWidth="1"/>
    <col min="9987" max="9987" width="13.140625" style="264" customWidth="1"/>
    <col min="9988" max="9988" width="48.140625" style="264" customWidth="1"/>
    <col min="9989" max="9989" width="3.5703125" style="264" customWidth="1"/>
    <col min="9990" max="9990" width="7.85546875" style="264" customWidth="1"/>
    <col min="9991" max="9991" width="8.28515625" style="264" customWidth="1"/>
    <col min="9992" max="9992" width="12" style="264" customWidth="1"/>
    <col min="9993" max="10240" width="9" style="264"/>
    <col min="10241" max="10241" width="6" style="264" customWidth="1"/>
    <col min="10242" max="10242" width="3.5703125" style="264" customWidth="1"/>
    <col min="10243" max="10243" width="13.140625" style="264" customWidth="1"/>
    <col min="10244" max="10244" width="48.140625" style="264" customWidth="1"/>
    <col min="10245" max="10245" width="3.5703125" style="264" customWidth="1"/>
    <col min="10246" max="10246" width="7.85546875" style="264" customWidth="1"/>
    <col min="10247" max="10247" width="8.28515625" style="264" customWidth="1"/>
    <col min="10248" max="10248" width="12" style="264" customWidth="1"/>
    <col min="10249" max="10496" width="9" style="264"/>
    <col min="10497" max="10497" width="6" style="264" customWidth="1"/>
    <col min="10498" max="10498" width="3.5703125" style="264" customWidth="1"/>
    <col min="10499" max="10499" width="13.140625" style="264" customWidth="1"/>
    <col min="10500" max="10500" width="48.140625" style="264" customWidth="1"/>
    <col min="10501" max="10501" width="3.5703125" style="264" customWidth="1"/>
    <col min="10502" max="10502" width="7.85546875" style="264" customWidth="1"/>
    <col min="10503" max="10503" width="8.28515625" style="264" customWidth="1"/>
    <col min="10504" max="10504" width="12" style="264" customWidth="1"/>
    <col min="10505" max="10752" width="9" style="264"/>
    <col min="10753" max="10753" width="6" style="264" customWidth="1"/>
    <col min="10754" max="10754" width="3.5703125" style="264" customWidth="1"/>
    <col min="10755" max="10755" width="13.140625" style="264" customWidth="1"/>
    <col min="10756" max="10756" width="48.140625" style="264" customWidth="1"/>
    <col min="10757" max="10757" width="3.5703125" style="264" customWidth="1"/>
    <col min="10758" max="10758" width="7.85546875" style="264" customWidth="1"/>
    <col min="10759" max="10759" width="8.28515625" style="264" customWidth="1"/>
    <col min="10760" max="10760" width="12" style="264" customWidth="1"/>
    <col min="10761" max="11008" width="9" style="264"/>
    <col min="11009" max="11009" width="6" style="264" customWidth="1"/>
    <col min="11010" max="11010" width="3.5703125" style="264" customWidth="1"/>
    <col min="11011" max="11011" width="13.140625" style="264" customWidth="1"/>
    <col min="11012" max="11012" width="48.140625" style="264" customWidth="1"/>
    <col min="11013" max="11013" width="3.5703125" style="264" customWidth="1"/>
    <col min="11014" max="11014" width="7.85546875" style="264" customWidth="1"/>
    <col min="11015" max="11015" width="8.28515625" style="264" customWidth="1"/>
    <col min="11016" max="11016" width="12" style="264" customWidth="1"/>
    <col min="11017" max="11264" width="9" style="264"/>
    <col min="11265" max="11265" width="6" style="264" customWidth="1"/>
    <col min="11266" max="11266" width="3.5703125" style="264" customWidth="1"/>
    <col min="11267" max="11267" width="13.140625" style="264" customWidth="1"/>
    <col min="11268" max="11268" width="48.140625" style="264" customWidth="1"/>
    <col min="11269" max="11269" width="3.5703125" style="264" customWidth="1"/>
    <col min="11270" max="11270" width="7.85546875" style="264" customWidth="1"/>
    <col min="11271" max="11271" width="8.28515625" style="264" customWidth="1"/>
    <col min="11272" max="11272" width="12" style="264" customWidth="1"/>
    <col min="11273" max="11520" width="9" style="264"/>
    <col min="11521" max="11521" width="6" style="264" customWidth="1"/>
    <col min="11522" max="11522" width="3.5703125" style="264" customWidth="1"/>
    <col min="11523" max="11523" width="13.140625" style="264" customWidth="1"/>
    <col min="11524" max="11524" width="48.140625" style="264" customWidth="1"/>
    <col min="11525" max="11525" width="3.5703125" style="264" customWidth="1"/>
    <col min="11526" max="11526" width="7.85546875" style="264" customWidth="1"/>
    <col min="11527" max="11527" width="8.28515625" style="264" customWidth="1"/>
    <col min="11528" max="11528" width="12" style="264" customWidth="1"/>
    <col min="11529" max="11776" width="9" style="264"/>
    <col min="11777" max="11777" width="6" style="264" customWidth="1"/>
    <col min="11778" max="11778" width="3.5703125" style="264" customWidth="1"/>
    <col min="11779" max="11779" width="13.140625" style="264" customWidth="1"/>
    <col min="11780" max="11780" width="48.140625" style="264" customWidth="1"/>
    <col min="11781" max="11781" width="3.5703125" style="264" customWidth="1"/>
    <col min="11782" max="11782" width="7.85546875" style="264" customWidth="1"/>
    <col min="11783" max="11783" width="8.28515625" style="264" customWidth="1"/>
    <col min="11784" max="11784" width="12" style="264" customWidth="1"/>
    <col min="11785" max="12032" width="9" style="264"/>
    <col min="12033" max="12033" width="6" style="264" customWidth="1"/>
    <col min="12034" max="12034" width="3.5703125" style="264" customWidth="1"/>
    <col min="12035" max="12035" width="13.140625" style="264" customWidth="1"/>
    <col min="12036" max="12036" width="48.140625" style="264" customWidth="1"/>
    <col min="12037" max="12037" width="3.5703125" style="264" customWidth="1"/>
    <col min="12038" max="12038" width="7.85546875" style="264" customWidth="1"/>
    <col min="12039" max="12039" width="8.28515625" style="264" customWidth="1"/>
    <col min="12040" max="12040" width="12" style="264" customWidth="1"/>
    <col min="12041" max="12288" width="9" style="264"/>
    <col min="12289" max="12289" width="6" style="264" customWidth="1"/>
    <col min="12290" max="12290" width="3.5703125" style="264" customWidth="1"/>
    <col min="12291" max="12291" width="13.140625" style="264" customWidth="1"/>
    <col min="12292" max="12292" width="48.140625" style="264" customWidth="1"/>
    <col min="12293" max="12293" width="3.5703125" style="264" customWidth="1"/>
    <col min="12294" max="12294" width="7.85546875" style="264" customWidth="1"/>
    <col min="12295" max="12295" width="8.28515625" style="264" customWidth="1"/>
    <col min="12296" max="12296" width="12" style="264" customWidth="1"/>
    <col min="12297" max="12544" width="9" style="264"/>
    <col min="12545" max="12545" width="6" style="264" customWidth="1"/>
    <col min="12546" max="12546" width="3.5703125" style="264" customWidth="1"/>
    <col min="12547" max="12547" width="13.140625" style="264" customWidth="1"/>
    <col min="12548" max="12548" width="48.140625" style="264" customWidth="1"/>
    <col min="12549" max="12549" width="3.5703125" style="264" customWidth="1"/>
    <col min="12550" max="12550" width="7.85546875" style="264" customWidth="1"/>
    <col min="12551" max="12551" width="8.28515625" style="264" customWidth="1"/>
    <col min="12552" max="12552" width="12" style="264" customWidth="1"/>
    <col min="12553" max="12800" width="9" style="264"/>
    <col min="12801" max="12801" width="6" style="264" customWidth="1"/>
    <col min="12802" max="12802" width="3.5703125" style="264" customWidth="1"/>
    <col min="12803" max="12803" width="13.140625" style="264" customWidth="1"/>
    <col min="12804" max="12804" width="48.140625" style="264" customWidth="1"/>
    <col min="12805" max="12805" width="3.5703125" style="264" customWidth="1"/>
    <col min="12806" max="12806" width="7.85546875" style="264" customWidth="1"/>
    <col min="12807" max="12807" width="8.28515625" style="264" customWidth="1"/>
    <col min="12808" max="12808" width="12" style="264" customWidth="1"/>
    <col min="12809" max="13056" width="9" style="264"/>
    <col min="13057" max="13057" width="6" style="264" customWidth="1"/>
    <col min="13058" max="13058" width="3.5703125" style="264" customWidth="1"/>
    <col min="13059" max="13059" width="13.140625" style="264" customWidth="1"/>
    <col min="13060" max="13060" width="48.140625" style="264" customWidth="1"/>
    <col min="13061" max="13061" width="3.5703125" style="264" customWidth="1"/>
    <col min="13062" max="13062" width="7.85546875" style="264" customWidth="1"/>
    <col min="13063" max="13063" width="8.28515625" style="264" customWidth="1"/>
    <col min="13064" max="13064" width="12" style="264" customWidth="1"/>
    <col min="13065" max="13312" width="9" style="264"/>
    <col min="13313" max="13313" width="6" style="264" customWidth="1"/>
    <col min="13314" max="13314" width="3.5703125" style="264" customWidth="1"/>
    <col min="13315" max="13315" width="13.140625" style="264" customWidth="1"/>
    <col min="13316" max="13316" width="48.140625" style="264" customWidth="1"/>
    <col min="13317" max="13317" width="3.5703125" style="264" customWidth="1"/>
    <col min="13318" max="13318" width="7.85546875" style="264" customWidth="1"/>
    <col min="13319" max="13319" width="8.28515625" style="264" customWidth="1"/>
    <col min="13320" max="13320" width="12" style="264" customWidth="1"/>
    <col min="13321" max="13568" width="9" style="264"/>
    <col min="13569" max="13569" width="6" style="264" customWidth="1"/>
    <col min="13570" max="13570" width="3.5703125" style="264" customWidth="1"/>
    <col min="13571" max="13571" width="13.140625" style="264" customWidth="1"/>
    <col min="13572" max="13572" width="48.140625" style="264" customWidth="1"/>
    <col min="13573" max="13573" width="3.5703125" style="264" customWidth="1"/>
    <col min="13574" max="13574" width="7.85546875" style="264" customWidth="1"/>
    <col min="13575" max="13575" width="8.28515625" style="264" customWidth="1"/>
    <col min="13576" max="13576" width="12" style="264" customWidth="1"/>
    <col min="13577" max="13824" width="9" style="264"/>
    <col min="13825" max="13825" width="6" style="264" customWidth="1"/>
    <col min="13826" max="13826" width="3.5703125" style="264" customWidth="1"/>
    <col min="13827" max="13827" width="13.140625" style="264" customWidth="1"/>
    <col min="13828" max="13828" width="48.140625" style="264" customWidth="1"/>
    <col min="13829" max="13829" width="3.5703125" style="264" customWidth="1"/>
    <col min="13830" max="13830" width="7.85546875" style="264" customWidth="1"/>
    <col min="13831" max="13831" width="8.28515625" style="264" customWidth="1"/>
    <col min="13832" max="13832" width="12" style="264" customWidth="1"/>
    <col min="13833" max="14080" width="9" style="264"/>
    <col min="14081" max="14081" width="6" style="264" customWidth="1"/>
    <col min="14082" max="14082" width="3.5703125" style="264" customWidth="1"/>
    <col min="14083" max="14083" width="13.140625" style="264" customWidth="1"/>
    <col min="14084" max="14084" width="48.140625" style="264" customWidth="1"/>
    <col min="14085" max="14085" width="3.5703125" style="264" customWidth="1"/>
    <col min="14086" max="14086" width="7.85546875" style="264" customWidth="1"/>
    <col min="14087" max="14087" width="8.28515625" style="264" customWidth="1"/>
    <col min="14088" max="14088" width="12" style="264" customWidth="1"/>
    <col min="14089" max="14336" width="9" style="264"/>
    <col min="14337" max="14337" width="6" style="264" customWidth="1"/>
    <col min="14338" max="14338" width="3.5703125" style="264" customWidth="1"/>
    <col min="14339" max="14339" width="13.140625" style="264" customWidth="1"/>
    <col min="14340" max="14340" width="48.140625" style="264" customWidth="1"/>
    <col min="14341" max="14341" width="3.5703125" style="264" customWidth="1"/>
    <col min="14342" max="14342" width="7.85546875" style="264" customWidth="1"/>
    <col min="14343" max="14343" width="8.28515625" style="264" customWidth="1"/>
    <col min="14344" max="14344" width="12" style="264" customWidth="1"/>
    <col min="14345" max="14592" width="9" style="264"/>
    <col min="14593" max="14593" width="6" style="264" customWidth="1"/>
    <col min="14594" max="14594" width="3.5703125" style="264" customWidth="1"/>
    <col min="14595" max="14595" width="13.140625" style="264" customWidth="1"/>
    <col min="14596" max="14596" width="48.140625" style="264" customWidth="1"/>
    <col min="14597" max="14597" width="3.5703125" style="264" customWidth="1"/>
    <col min="14598" max="14598" width="7.85546875" style="264" customWidth="1"/>
    <col min="14599" max="14599" width="8.28515625" style="264" customWidth="1"/>
    <col min="14600" max="14600" width="12" style="264" customWidth="1"/>
    <col min="14601" max="14848" width="9" style="264"/>
    <col min="14849" max="14849" width="6" style="264" customWidth="1"/>
    <col min="14850" max="14850" width="3.5703125" style="264" customWidth="1"/>
    <col min="14851" max="14851" width="13.140625" style="264" customWidth="1"/>
    <col min="14852" max="14852" width="48.140625" style="264" customWidth="1"/>
    <col min="14853" max="14853" width="3.5703125" style="264" customWidth="1"/>
    <col min="14854" max="14854" width="7.85546875" style="264" customWidth="1"/>
    <col min="14855" max="14855" width="8.28515625" style="264" customWidth="1"/>
    <col min="14856" max="14856" width="12" style="264" customWidth="1"/>
    <col min="14857" max="15104" width="9" style="264"/>
    <col min="15105" max="15105" width="6" style="264" customWidth="1"/>
    <col min="15106" max="15106" width="3.5703125" style="264" customWidth="1"/>
    <col min="15107" max="15107" width="13.140625" style="264" customWidth="1"/>
    <col min="15108" max="15108" width="48.140625" style="264" customWidth="1"/>
    <col min="15109" max="15109" width="3.5703125" style="264" customWidth="1"/>
    <col min="15110" max="15110" width="7.85546875" style="264" customWidth="1"/>
    <col min="15111" max="15111" width="8.28515625" style="264" customWidth="1"/>
    <col min="15112" max="15112" width="12" style="264" customWidth="1"/>
    <col min="15113" max="15360" width="9" style="264"/>
    <col min="15361" max="15361" width="6" style="264" customWidth="1"/>
    <col min="15362" max="15362" width="3.5703125" style="264" customWidth="1"/>
    <col min="15363" max="15363" width="13.140625" style="264" customWidth="1"/>
    <col min="15364" max="15364" width="48.140625" style="264" customWidth="1"/>
    <col min="15365" max="15365" width="3.5703125" style="264" customWidth="1"/>
    <col min="15366" max="15366" width="7.85546875" style="264" customWidth="1"/>
    <col min="15367" max="15367" width="8.28515625" style="264" customWidth="1"/>
    <col min="15368" max="15368" width="12" style="264" customWidth="1"/>
    <col min="15369" max="15616" width="9" style="264"/>
    <col min="15617" max="15617" width="6" style="264" customWidth="1"/>
    <col min="15618" max="15618" width="3.5703125" style="264" customWidth="1"/>
    <col min="15619" max="15619" width="13.140625" style="264" customWidth="1"/>
    <col min="15620" max="15620" width="48.140625" style="264" customWidth="1"/>
    <col min="15621" max="15621" width="3.5703125" style="264" customWidth="1"/>
    <col min="15622" max="15622" width="7.85546875" style="264" customWidth="1"/>
    <col min="15623" max="15623" width="8.28515625" style="264" customWidth="1"/>
    <col min="15624" max="15624" width="12" style="264" customWidth="1"/>
    <col min="15625" max="15872" width="9" style="264"/>
    <col min="15873" max="15873" width="6" style="264" customWidth="1"/>
    <col min="15874" max="15874" width="3.5703125" style="264" customWidth="1"/>
    <col min="15875" max="15875" width="13.140625" style="264" customWidth="1"/>
    <col min="15876" max="15876" width="48.140625" style="264" customWidth="1"/>
    <col min="15877" max="15877" width="3.5703125" style="264" customWidth="1"/>
    <col min="15878" max="15878" width="7.85546875" style="264" customWidth="1"/>
    <col min="15879" max="15879" width="8.28515625" style="264" customWidth="1"/>
    <col min="15880" max="15880" width="12" style="264" customWidth="1"/>
    <col min="15881" max="16128" width="9" style="264"/>
    <col min="16129" max="16129" width="6" style="264" customWidth="1"/>
    <col min="16130" max="16130" width="3.5703125" style="264" customWidth="1"/>
    <col min="16131" max="16131" width="13.140625" style="264" customWidth="1"/>
    <col min="16132" max="16132" width="48.140625" style="264" customWidth="1"/>
    <col min="16133" max="16133" width="3.5703125" style="264" customWidth="1"/>
    <col min="16134" max="16134" width="7.85546875" style="264" customWidth="1"/>
    <col min="16135" max="16135" width="8.28515625" style="264" customWidth="1"/>
    <col min="16136" max="16136" width="12" style="264" customWidth="1"/>
    <col min="16137" max="16384" width="9" style="264"/>
  </cols>
  <sheetData>
    <row r="1" spans="1:8" ht="27.75" customHeight="1">
      <c r="A1" s="365" t="s">
        <v>1289</v>
      </c>
      <c r="B1" s="365"/>
      <c r="C1" s="365"/>
      <c r="D1" s="365"/>
      <c r="E1" s="365"/>
      <c r="F1" s="365"/>
      <c r="G1" s="365"/>
      <c r="H1" s="365"/>
    </row>
    <row r="2" spans="1:8" ht="12.75" customHeight="1">
      <c r="A2" s="265" t="s">
        <v>1290</v>
      </c>
      <c r="B2" s="266" t="s">
        <v>357</v>
      </c>
      <c r="C2" s="266"/>
      <c r="D2" s="266"/>
      <c r="E2" s="266"/>
      <c r="F2" s="266"/>
      <c r="G2" s="266"/>
      <c r="H2" s="267"/>
    </row>
    <row r="3" spans="1:8" ht="12.75" customHeight="1">
      <c r="A3" s="265" t="s">
        <v>1474</v>
      </c>
      <c r="B3" s="266"/>
      <c r="C3" s="266"/>
      <c r="D3" s="266"/>
      <c r="E3" s="266"/>
      <c r="F3" s="266"/>
      <c r="G3" s="266"/>
      <c r="H3" s="267"/>
    </row>
    <row r="4" spans="1:8" ht="13.5" customHeight="1">
      <c r="A4" s="268"/>
      <c r="B4" s="269"/>
      <c r="C4" s="268"/>
      <c r="D4" s="270"/>
      <c r="E4" s="266"/>
      <c r="F4" s="266"/>
      <c r="G4" s="266"/>
      <c r="H4" s="267"/>
    </row>
    <row r="5" spans="1:8" ht="6.75" customHeight="1">
      <c r="A5" s="271"/>
      <c r="B5" s="272"/>
      <c r="C5" s="273"/>
      <c r="D5" s="273"/>
      <c r="E5" s="273"/>
      <c r="F5" s="274"/>
      <c r="G5" s="274"/>
      <c r="H5" s="275"/>
    </row>
    <row r="6" spans="1:8" ht="13.5" customHeight="1">
      <c r="A6" s="366" t="s">
        <v>1475</v>
      </c>
      <c r="B6" s="366"/>
      <c r="C6" s="366"/>
      <c r="D6" s="366"/>
      <c r="E6" s="273"/>
      <c r="F6" s="274"/>
      <c r="G6" s="274"/>
      <c r="H6" s="275"/>
    </row>
    <row r="7" spans="1:8" ht="13.5" customHeight="1">
      <c r="A7" s="366" t="s">
        <v>1293</v>
      </c>
      <c r="B7" s="366"/>
      <c r="C7" s="366"/>
      <c r="D7" s="366"/>
      <c r="E7" s="273"/>
      <c r="F7" s="274"/>
      <c r="G7" s="366" t="s">
        <v>1687</v>
      </c>
      <c r="H7" s="366"/>
    </row>
    <row r="8" spans="1:8" ht="13.5" customHeight="1">
      <c r="A8" s="366" t="s">
        <v>1294</v>
      </c>
      <c r="B8" s="366"/>
      <c r="C8" s="366"/>
      <c r="D8" s="366"/>
      <c r="E8" s="266"/>
      <c r="F8" s="266"/>
      <c r="G8" s="266" t="s">
        <v>1688</v>
      </c>
      <c r="H8" s="267"/>
    </row>
    <row r="9" spans="1:8" ht="6.75" customHeight="1">
      <c r="A9" s="266"/>
      <c r="B9" s="266"/>
      <c r="C9" s="266"/>
      <c r="D9" s="266"/>
      <c r="E9" s="266"/>
      <c r="F9" s="266"/>
      <c r="G9" s="266"/>
      <c r="H9" s="267"/>
    </row>
    <row r="10" spans="1:8" ht="24" customHeight="1">
      <c r="A10" s="276" t="s">
        <v>1295</v>
      </c>
      <c r="B10" s="276" t="s">
        <v>1296</v>
      </c>
      <c r="C10" s="276" t="s">
        <v>346</v>
      </c>
      <c r="D10" s="276" t="s">
        <v>23</v>
      </c>
      <c r="E10" s="276" t="s">
        <v>24</v>
      </c>
      <c r="F10" s="276" t="s">
        <v>1297</v>
      </c>
      <c r="G10" s="276" t="s">
        <v>1298</v>
      </c>
      <c r="H10" s="277" t="s">
        <v>1299</v>
      </c>
    </row>
    <row r="11" spans="1:8" ht="12.75" hidden="1" customHeight="1">
      <c r="A11" s="276" t="s">
        <v>25</v>
      </c>
      <c r="B11" s="276" t="s">
        <v>26</v>
      </c>
      <c r="C11" s="276" t="s">
        <v>27</v>
      </c>
      <c r="D11" s="276" t="s">
        <v>28</v>
      </c>
      <c r="E11" s="276" t="s">
        <v>29</v>
      </c>
      <c r="F11" s="276" t="s">
        <v>30</v>
      </c>
      <c r="G11" s="276" t="s">
        <v>92</v>
      </c>
      <c r="H11" s="277" t="s">
        <v>93</v>
      </c>
    </row>
    <row r="12" spans="1:8" ht="4.5" customHeight="1">
      <c r="A12" s="278"/>
      <c r="B12" s="278"/>
      <c r="C12" s="278"/>
      <c r="D12" s="278"/>
      <c r="E12" s="278"/>
      <c r="F12" s="278"/>
      <c r="G12" s="278"/>
      <c r="H12" s="279"/>
    </row>
    <row r="13" spans="1:8" ht="15">
      <c r="A13" s="280"/>
      <c r="B13" s="281"/>
      <c r="C13" s="282" t="s">
        <v>1476</v>
      </c>
      <c r="D13" s="282" t="s">
        <v>1477</v>
      </c>
      <c r="E13" s="282"/>
      <c r="F13" s="283"/>
      <c r="G13" s="283"/>
      <c r="H13" s="284">
        <f>SUM(H14:H15)</f>
        <v>0</v>
      </c>
    </row>
    <row r="14" spans="1:8" ht="22.5">
      <c r="A14" s="290">
        <v>1</v>
      </c>
      <c r="B14" s="291" t="s">
        <v>1300</v>
      </c>
      <c r="C14" s="292" t="s">
        <v>1306</v>
      </c>
      <c r="D14" s="292" t="s">
        <v>1307</v>
      </c>
      <c r="E14" s="292" t="s">
        <v>12</v>
      </c>
      <c r="F14" s="293">
        <v>26</v>
      </c>
      <c r="G14" s="293"/>
      <c r="H14" s="294">
        <f>G14*F14</f>
        <v>0</v>
      </c>
    </row>
    <row r="15" spans="1:8" ht="22.5">
      <c r="A15" s="290">
        <v>2</v>
      </c>
      <c r="B15" s="291" t="s">
        <v>1300</v>
      </c>
      <c r="C15" s="292" t="s">
        <v>1310</v>
      </c>
      <c r="D15" s="292" t="s">
        <v>1311</v>
      </c>
      <c r="E15" s="292" t="s">
        <v>12</v>
      </c>
      <c r="F15" s="293">
        <v>12</v>
      </c>
      <c r="G15" s="293"/>
      <c r="H15" s="294">
        <f>G15*F15</f>
        <v>0</v>
      </c>
    </row>
    <row r="16" spans="1:8" ht="12.75">
      <c r="A16" s="285"/>
      <c r="B16" s="286"/>
      <c r="C16" s="287">
        <v>2</v>
      </c>
      <c r="D16" s="287" t="s">
        <v>1313</v>
      </c>
      <c r="E16" s="287"/>
      <c r="F16" s="288"/>
      <c r="G16" s="288"/>
      <c r="H16" s="289">
        <f>SUM(H17:H18)</f>
        <v>0</v>
      </c>
    </row>
    <row r="17" spans="1:8" ht="22.5">
      <c r="A17" s="290">
        <v>3</v>
      </c>
      <c r="B17" s="291" t="s">
        <v>1300</v>
      </c>
      <c r="C17" s="292" t="s">
        <v>1314</v>
      </c>
      <c r="D17" s="292" t="s">
        <v>1315</v>
      </c>
      <c r="E17" s="292" t="s">
        <v>497</v>
      </c>
      <c r="F17" s="293">
        <v>90</v>
      </c>
      <c r="G17" s="293"/>
      <c r="H17" s="294">
        <f>G17*F17</f>
        <v>0</v>
      </c>
    </row>
    <row r="18" spans="1:8" ht="22.5">
      <c r="A18" s="290">
        <v>4</v>
      </c>
      <c r="B18" s="291" t="s">
        <v>1300</v>
      </c>
      <c r="C18" s="292" t="s">
        <v>1316</v>
      </c>
      <c r="D18" s="292" t="s">
        <v>1317</v>
      </c>
      <c r="E18" s="292" t="s">
        <v>497</v>
      </c>
      <c r="F18" s="293">
        <v>63</v>
      </c>
      <c r="G18" s="293"/>
      <c r="H18" s="294">
        <f>G18*F18</f>
        <v>0</v>
      </c>
    </row>
    <row r="19" spans="1:8" ht="15">
      <c r="A19" s="280"/>
      <c r="B19" s="281"/>
      <c r="C19" s="282" t="s">
        <v>126</v>
      </c>
      <c r="D19" s="282" t="s">
        <v>1330</v>
      </c>
      <c r="E19" s="282"/>
      <c r="F19" s="283"/>
      <c r="G19" s="283"/>
      <c r="H19" s="284"/>
    </row>
    <row r="20" spans="1:8" ht="25.5">
      <c r="A20" s="285"/>
      <c r="B20" s="286"/>
      <c r="C20" s="287" t="s">
        <v>343</v>
      </c>
      <c r="D20" s="287" t="s">
        <v>1331</v>
      </c>
      <c r="E20" s="287"/>
      <c r="F20" s="288"/>
      <c r="G20" s="288"/>
      <c r="H20" s="289">
        <f>SUM(H21:H36)</f>
        <v>0</v>
      </c>
    </row>
    <row r="21" spans="1:8" ht="11.25">
      <c r="A21" s="290">
        <v>5</v>
      </c>
      <c r="B21" s="291" t="s">
        <v>1332</v>
      </c>
      <c r="C21" s="292" t="s">
        <v>1333</v>
      </c>
      <c r="D21" s="292" t="s">
        <v>1334</v>
      </c>
      <c r="E21" s="292" t="s">
        <v>12</v>
      </c>
      <c r="F21" s="293">
        <v>282</v>
      </c>
      <c r="G21" s="293"/>
      <c r="H21" s="294">
        <f t="shared" ref="H21:H52" si="0">G21*F21</f>
        <v>0</v>
      </c>
    </row>
    <row r="22" spans="1:8" ht="11.25">
      <c r="A22" s="295">
        <v>6</v>
      </c>
      <c r="B22" s="296" t="s">
        <v>1335</v>
      </c>
      <c r="C22" s="297" t="s">
        <v>1336</v>
      </c>
      <c r="D22" s="297" t="s">
        <v>1478</v>
      </c>
      <c r="E22" s="297" t="s">
        <v>12</v>
      </c>
      <c r="F22" s="298">
        <v>282</v>
      </c>
      <c r="G22" s="298"/>
      <c r="H22" s="299">
        <f t="shared" si="0"/>
        <v>0</v>
      </c>
    </row>
    <row r="23" spans="1:8" ht="11.25">
      <c r="A23" s="290">
        <v>7</v>
      </c>
      <c r="B23" s="291" t="s">
        <v>1332</v>
      </c>
      <c r="C23" s="292" t="s">
        <v>1333</v>
      </c>
      <c r="D23" s="292" t="s">
        <v>1334</v>
      </c>
      <c r="E23" s="292" t="s">
        <v>12</v>
      </c>
      <c r="F23" s="293">
        <v>35</v>
      </c>
      <c r="G23" s="293"/>
      <c r="H23" s="294">
        <f t="shared" si="0"/>
        <v>0</v>
      </c>
    </row>
    <row r="24" spans="1:8" ht="11.25">
      <c r="A24" s="295">
        <v>8</v>
      </c>
      <c r="B24" s="296" t="s">
        <v>1335</v>
      </c>
      <c r="C24" s="297" t="s">
        <v>1336</v>
      </c>
      <c r="D24" s="297" t="s">
        <v>1479</v>
      </c>
      <c r="E24" s="297" t="s">
        <v>12</v>
      </c>
      <c r="F24" s="298">
        <v>35</v>
      </c>
      <c r="G24" s="298"/>
      <c r="H24" s="299">
        <f t="shared" si="0"/>
        <v>0</v>
      </c>
    </row>
    <row r="25" spans="1:8" ht="11.25">
      <c r="A25" s="290">
        <v>9</v>
      </c>
      <c r="B25" s="291"/>
      <c r="C25" s="292"/>
      <c r="D25" s="301" t="s">
        <v>1480</v>
      </c>
      <c r="E25" s="301" t="s">
        <v>134</v>
      </c>
      <c r="F25" s="302">
        <v>6</v>
      </c>
      <c r="G25" s="302"/>
      <c r="H25" s="294">
        <f t="shared" si="0"/>
        <v>0</v>
      </c>
    </row>
    <row r="26" spans="1:8" ht="11.25">
      <c r="A26" s="290">
        <v>10</v>
      </c>
      <c r="B26" s="291"/>
      <c r="C26" s="292"/>
      <c r="D26" s="301" t="s">
        <v>1481</v>
      </c>
      <c r="E26" s="301" t="s">
        <v>134</v>
      </c>
      <c r="F26" s="302">
        <v>6</v>
      </c>
      <c r="G26" s="302"/>
      <c r="H26" s="294">
        <f t="shared" si="0"/>
        <v>0</v>
      </c>
    </row>
    <row r="27" spans="1:8" ht="11.25">
      <c r="A27" s="295">
        <v>11</v>
      </c>
      <c r="B27" s="296"/>
      <c r="C27" s="297"/>
      <c r="D27" s="301" t="s">
        <v>1482</v>
      </c>
      <c r="E27" s="301" t="s">
        <v>134</v>
      </c>
      <c r="F27" s="302">
        <v>1</v>
      </c>
      <c r="G27" s="302"/>
      <c r="H27" s="299">
        <f t="shared" si="0"/>
        <v>0</v>
      </c>
    </row>
    <row r="28" spans="1:8" ht="11.25">
      <c r="A28" s="290">
        <v>12</v>
      </c>
      <c r="B28" s="291"/>
      <c r="C28" s="292"/>
      <c r="D28" s="301" t="s">
        <v>1483</v>
      </c>
      <c r="E28" s="301" t="s">
        <v>134</v>
      </c>
      <c r="F28" s="302">
        <v>1</v>
      </c>
      <c r="G28" s="302"/>
      <c r="H28" s="294">
        <f t="shared" si="0"/>
        <v>0</v>
      </c>
    </row>
    <row r="29" spans="1:8" ht="11.25">
      <c r="A29" s="295">
        <v>13</v>
      </c>
      <c r="B29" s="296"/>
      <c r="C29" s="297"/>
      <c r="D29" s="301" t="s">
        <v>1484</v>
      </c>
      <c r="E29" s="301" t="s">
        <v>134</v>
      </c>
      <c r="F29" s="302">
        <v>1</v>
      </c>
      <c r="G29" s="302"/>
      <c r="H29" s="299">
        <f t="shared" si="0"/>
        <v>0</v>
      </c>
    </row>
    <row r="30" spans="1:8" ht="11.25">
      <c r="A30" s="290">
        <v>14</v>
      </c>
      <c r="B30" s="291"/>
      <c r="C30" s="292"/>
      <c r="D30" s="301" t="s">
        <v>1485</v>
      </c>
      <c r="E30" s="301" t="s">
        <v>134</v>
      </c>
      <c r="F30" s="302">
        <v>1</v>
      </c>
      <c r="G30" s="302"/>
      <c r="H30" s="294">
        <f t="shared" si="0"/>
        <v>0</v>
      </c>
    </row>
    <row r="31" spans="1:8" ht="11.25">
      <c r="A31" s="295">
        <v>15</v>
      </c>
      <c r="B31" s="296"/>
      <c r="C31" s="297"/>
      <c r="D31" s="301" t="s">
        <v>1486</v>
      </c>
      <c r="E31" s="301" t="s">
        <v>134</v>
      </c>
      <c r="F31" s="302">
        <v>1</v>
      </c>
      <c r="G31" s="302"/>
      <c r="H31" s="299">
        <f t="shared" si="0"/>
        <v>0</v>
      </c>
    </row>
    <row r="32" spans="1:8" ht="11.25">
      <c r="A32" s="290">
        <v>16</v>
      </c>
      <c r="B32" s="291"/>
      <c r="C32" s="292"/>
      <c r="D32" s="301" t="s">
        <v>1487</v>
      </c>
      <c r="E32" s="301" t="s">
        <v>134</v>
      </c>
      <c r="F32" s="302">
        <v>12</v>
      </c>
      <c r="G32" s="302"/>
      <c r="H32" s="294">
        <f t="shared" si="0"/>
        <v>0</v>
      </c>
    </row>
    <row r="33" spans="1:8" ht="11.25">
      <c r="A33" s="290">
        <v>17</v>
      </c>
      <c r="B33" s="291"/>
      <c r="C33" s="292"/>
      <c r="D33" s="301" t="s">
        <v>1488</v>
      </c>
      <c r="E33" s="301" t="s">
        <v>134</v>
      </c>
      <c r="F33" s="302">
        <v>1</v>
      </c>
      <c r="G33" s="302"/>
      <c r="H33" s="294">
        <f t="shared" si="0"/>
        <v>0</v>
      </c>
    </row>
    <row r="34" spans="1:8" ht="22.5">
      <c r="A34" s="295">
        <v>18</v>
      </c>
      <c r="B34" s="296"/>
      <c r="C34" s="297"/>
      <c r="D34" s="301" t="s">
        <v>1489</v>
      </c>
      <c r="E34" s="301" t="s">
        <v>136</v>
      </c>
      <c r="F34" s="302">
        <v>0.8</v>
      </c>
      <c r="G34" s="302"/>
      <c r="H34" s="299">
        <f t="shared" si="0"/>
        <v>0</v>
      </c>
    </row>
    <row r="35" spans="1:8" ht="33.75">
      <c r="A35" s="290">
        <v>19</v>
      </c>
      <c r="B35" s="291"/>
      <c r="C35" s="292"/>
      <c r="D35" s="301" t="s">
        <v>1490</v>
      </c>
      <c r="E35" s="301" t="s">
        <v>136</v>
      </c>
      <c r="F35" s="302">
        <v>0.8</v>
      </c>
      <c r="G35" s="302"/>
      <c r="H35" s="294">
        <f t="shared" si="0"/>
        <v>0</v>
      </c>
    </row>
    <row r="36" spans="1:8" ht="11.25">
      <c r="A36" s="295">
        <v>20</v>
      </c>
      <c r="B36" s="296"/>
      <c r="C36" s="297"/>
      <c r="D36" s="301" t="s">
        <v>1491</v>
      </c>
      <c r="E36" s="301" t="s">
        <v>136</v>
      </c>
      <c r="F36" s="302">
        <v>1</v>
      </c>
      <c r="G36" s="302"/>
      <c r="H36" s="299">
        <f t="shared" si="0"/>
        <v>0</v>
      </c>
    </row>
    <row r="37" spans="1:8" ht="12.75">
      <c r="A37" s="285"/>
      <c r="B37" s="286"/>
      <c r="C37" s="287" t="s">
        <v>342</v>
      </c>
      <c r="D37" s="287" t="s">
        <v>1343</v>
      </c>
      <c r="E37" s="287"/>
      <c r="F37" s="288"/>
      <c r="G37" s="288"/>
      <c r="H37" s="289">
        <f>SUM(H38:H45)</f>
        <v>0</v>
      </c>
    </row>
    <row r="38" spans="1:8" ht="11.25">
      <c r="A38" s="290">
        <v>21</v>
      </c>
      <c r="B38" s="291" t="s">
        <v>1344</v>
      </c>
      <c r="C38" s="292" t="s">
        <v>1345</v>
      </c>
      <c r="D38" s="292" t="s">
        <v>1346</v>
      </c>
      <c r="E38" s="292" t="s">
        <v>12</v>
      </c>
      <c r="F38" s="293">
        <v>254</v>
      </c>
      <c r="G38" s="293"/>
      <c r="H38" s="294">
        <f t="shared" si="0"/>
        <v>0</v>
      </c>
    </row>
    <row r="39" spans="1:8" ht="11.25">
      <c r="A39" s="295">
        <v>22</v>
      </c>
      <c r="B39" s="296" t="s">
        <v>1347</v>
      </c>
      <c r="C39" s="297" t="s">
        <v>1348</v>
      </c>
      <c r="D39" s="297" t="s">
        <v>1349</v>
      </c>
      <c r="E39" s="297" t="s">
        <v>12</v>
      </c>
      <c r="F39" s="298">
        <v>254</v>
      </c>
      <c r="G39" s="298"/>
      <c r="H39" s="299">
        <f t="shared" si="0"/>
        <v>0</v>
      </c>
    </row>
    <row r="40" spans="1:8" ht="12" customHeight="1">
      <c r="A40" s="290">
        <v>23</v>
      </c>
      <c r="B40" s="291" t="s">
        <v>1344</v>
      </c>
      <c r="C40" s="292" t="s">
        <v>1358</v>
      </c>
      <c r="D40" s="292" t="s">
        <v>1492</v>
      </c>
      <c r="E40" s="292" t="s">
        <v>12</v>
      </c>
      <c r="F40" s="293">
        <v>44</v>
      </c>
      <c r="G40" s="293"/>
      <c r="H40" s="294">
        <f t="shared" si="0"/>
        <v>0</v>
      </c>
    </row>
    <row r="41" spans="1:8" ht="12" customHeight="1">
      <c r="A41" s="295">
        <v>24</v>
      </c>
      <c r="B41" s="296" t="s">
        <v>1360</v>
      </c>
      <c r="C41" s="297" t="s">
        <v>1361</v>
      </c>
      <c r="D41" s="297" t="s">
        <v>1492</v>
      </c>
      <c r="E41" s="297" t="s">
        <v>12</v>
      </c>
      <c r="F41" s="298">
        <v>44</v>
      </c>
      <c r="G41" s="298"/>
      <c r="H41" s="299">
        <f t="shared" si="0"/>
        <v>0</v>
      </c>
    </row>
    <row r="42" spans="1:8" ht="12" customHeight="1">
      <c r="A42" s="295">
        <v>25</v>
      </c>
      <c r="B42" s="296" t="s">
        <v>1335</v>
      </c>
      <c r="C42" s="297" t="s">
        <v>1493</v>
      </c>
      <c r="D42" s="297" t="s">
        <v>1494</v>
      </c>
      <c r="E42" s="297" t="s">
        <v>12</v>
      </c>
      <c r="F42" s="298">
        <v>35</v>
      </c>
      <c r="G42" s="298"/>
      <c r="H42" s="299">
        <f t="shared" si="0"/>
        <v>0</v>
      </c>
    </row>
    <row r="43" spans="1:8" ht="12" customHeight="1">
      <c r="A43" s="290">
        <v>26</v>
      </c>
      <c r="B43" s="291" t="s">
        <v>1344</v>
      </c>
      <c r="C43" s="292" t="s">
        <v>1403</v>
      </c>
      <c r="D43" s="292" t="s">
        <v>1495</v>
      </c>
      <c r="E43" s="292" t="s">
        <v>12</v>
      </c>
      <c r="F43" s="293">
        <v>35</v>
      </c>
      <c r="G43" s="293"/>
      <c r="H43" s="294">
        <f t="shared" si="0"/>
        <v>0</v>
      </c>
    </row>
    <row r="44" spans="1:8" ht="12" customHeight="1">
      <c r="A44" s="290">
        <v>27</v>
      </c>
      <c r="B44" s="291" t="s">
        <v>1332</v>
      </c>
      <c r="C44" s="292" t="s">
        <v>1430</v>
      </c>
      <c r="D44" s="292" t="s">
        <v>1431</v>
      </c>
      <c r="E44" s="292" t="s">
        <v>12</v>
      </c>
      <c r="F44" s="293">
        <v>447</v>
      </c>
      <c r="G44" s="293"/>
      <c r="H44" s="294">
        <f t="shared" si="0"/>
        <v>0</v>
      </c>
    </row>
    <row r="45" spans="1:8" ht="24.75" customHeight="1">
      <c r="A45" s="290">
        <v>28</v>
      </c>
      <c r="B45" s="291" t="s">
        <v>1344</v>
      </c>
      <c r="C45" s="292" t="s">
        <v>1440</v>
      </c>
      <c r="D45" s="292" t="s">
        <v>1441</v>
      </c>
      <c r="E45" s="292" t="s">
        <v>134</v>
      </c>
      <c r="F45" s="293">
        <v>11</v>
      </c>
      <c r="G45" s="293"/>
      <c r="H45" s="294">
        <f t="shared" si="0"/>
        <v>0</v>
      </c>
    </row>
    <row r="46" spans="1:8" ht="22.5" customHeight="1">
      <c r="A46" s="280"/>
      <c r="B46" s="281"/>
      <c r="C46" s="282" t="s">
        <v>264</v>
      </c>
      <c r="D46" s="282" t="s">
        <v>1496</v>
      </c>
      <c r="E46" s="282"/>
      <c r="F46" s="283"/>
      <c r="G46" s="283"/>
      <c r="H46" s="284">
        <f>SUM(H47:H52)</f>
        <v>0</v>
      </c>
    </row>
    <row r="47" spans="1:8" ht="12" customHeight="1">
      <c r="A47" s="290">
        <v>29</v>
      </c>
      <c r="B47" s="291" t="s">
        <v>264</v>
      </c>
      <c r="C47" s="292" t="s">
        <v>1470</v>
      </c>
      <c r="D47" s="292" t="s">
        <v>1497</v>
      </c>
      <c r="E47" s="292" t="s">
        <v>6</v>
      </c>
      <c r="F47" s="293">
        <v>0.5</v>
      </c>
      <c r="G47" s="293"/>
      <c r="H47" s="294">
        <f t="shared" si="0"/>
        <v>0</v>
      </c>
    </row>
    <row r="48" spans="1:8" ht="12" customHeight="1">
      <c r="A48" s="290">
        <v>30</v>
      </c>
      <c r="B48" s="291" t="s">
        <v>264</v>
      </c>
      <c r="C48" s="292" t="s">
        <v>1470</v>
      </c>
      <c r="D48" s="292" t="s">
        <v>1498</v>
      </c>
      <c r="E48" s="292" t="s">
        <v>6</v>
      </c>
      <c r="F48" s="293">
        <v>1.87</v>
      </c>
      <c r="G48" s="293"/>
      <c r="H48" s="294">
        <f t="shared" si="0"/>
        <v>0</v>
      </c>
    </row>
    <row r="49" spans="1:8" ht="12" customHeight="1">
      <c r="A49" s="290">
        <v>31</v>
      </c>
      <c r="B49" s="291" t="s">
        <v>264</v>
      </c>
      <c r="C49" s="292" t="s">
        <v>1470</v>
      </c>
      <c r="D49" s="292" t="s">
        <v>1499</v>
      </c>
      <c r="E49" s="292" t="s">
        <v>134</v>
      </c>
      <c r="F49" s="293">
        <v>1</v>
      </c>
      <c r="G49" s="293"/>
      <c r="H49" s="294">
        <f t="shared" si="0"/>
        <v>0</v>
      </c>
    </row>
    <row r="50" spans="1:8" ht="12" customHeight="1">
      <c r="A50" s="290">
        <v>32</v>
      </c>
      <c r="B50" s="291" t="s">
        <v>264</v>
      </c>
      <c r="C50" s="292" t="s">
        <v>1470</v>
      </c>
      <c r="D50" s="292" t="s">
        <v>1500</v>
      </c>
      <c r="E50" s="292" t="s">
        <v>134</v>
      </c>
      <c r="F50" s="293">
        <v>1</v>
      </c>
      <c r="G50" s="293"/>
      <c r="H50" s="294">
        <f t="shared" si="0"/>
        <v>0</v>
      </c>
    </row>
    <row r="51" spans="1:8" ht="12" customHeight="1">
      <c r="A51" s="290">
        <v>33</v>
      </c>
      <c r="B51" s="291" t="s">
        <v>264</v>
      </c>
      <c r="C51" s="292" t="s">
        <v>1470</v>
      </c>
      <c r="D51" s="292" t="s">
        <v>1501</v>
      </c>
      <c r="E51" s="292" t="s">
        <v>135</v>
      </c>
      <c r="F51" s="293">
        <v>2</v>
      </c>
      <c r="G51" s="293"/>
      <c r="H51" s="294">
        <f t="shared" si="0"/>
        <v>0</v>
      </c>
    </row>
    <row r="52" spans="1:8" ht="12" customHeight="1">
      <c r="A52" s="290">
        <v>34</v>
      </c>
      <c r="B52" s="291" t="s">
        <v>264</v>
      </c>
      <c r="C52" s="292" t="s">
        <v>1470</v>
      </c>
      <c r="D52" s="292" t="s">
        <v>1502</v>
      </c>
      <c r="E52" s="292" t="s">
        <v>134</v>
      </c>
      <c r="F52" s="293">
        <v>1</v>
      </c>
      <c r="G52" s="293"/>
      <c r="H52" s="294">
        <f t="shared" si="0"/>
        <v>0</v>
      </c>
    </row>
    <row r="53" spans="1:8" ht="12" customHeight="1">
      <c r="A53" s="333"/>
      <c r="B53" s="334"/>
      <c r="C53" s="335"/>
      <c r="D53" s="335"/>
      <c r="E53" s="335"/>
      <c r="F53" s="336"/>
      <c r="G53" s="336"/>
      <c r="H53" s="336"/>
    </row>
    <row r="54" spans="1:8" ht="15" customHeight="1">
      <c r="A54" s="325"/>
      <c r="B54" s="326"/>
      <c r="C54" s="327"/>
      <c r="D54" s="327" t="s">
        <v>1473</v>
      </c>
      <c r="E54" s="327"/>
      <c r="F54" s="328"/>
      <c r="G54" s="328"/>
      <c r="H54" s="328">
        <f>H46+H37+H20+H16+H13</f>
        <v>0</v>
      </c>
    </row>
  </sheetData>
  <sheetProtection selectLockedCells="1" selectUnlockedCells="1"/>
  <mergeCells count="5">
    <mergeCell ref="A1:H1"/>
    <mergeCell ref="A6:D6"/>
    <mergeCell ref="A7:D7"/>
    <mergeCell ref="G7:H7"/>
    <mergeCell ref="A8:D8"/>
  </mergeCells>
  <pageMargins left="0.39374999999999999" right="0.39374999999999999" top="0.59027777777777779" bottom="0.78749999999999998" header="0.51180555555555551" footer="0.51180555555555551"/>
  <pageSetup paperSize="9" firstPageNumber="0" fitToHeight="10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159A-9435-414E-B0D4-A4C1569938E0}">
  <sheetPr>
    <pageSetUpPr fitToPage="1"/>
  </sheetPr>
  <dimension ref="A1:H59"/>
  <sheetViews>
    <sheetView showGridLines="0" defaultGridColor="0" topLeftCell="A36" colorId="8" zoomScale="115" zoomScaleNormal="115" workbookViewId="0">
      <selection activeCell="G8" sqref="G8"/>
    </sheetView>
  </sheetViews>
  <sheetFormatPr defaultColWidth="9" defaultRowHeight="12" customHeight="1"/>
  <cols>
    <col min="1" max="1" width="6.140625" style="329" customWidth="1"/>
    <col min="2" max="2" width="3.5703125" style="330" customWidth="1"/>
    <col min="3" max="3" width="13.140625" style="331" customWidth="1"/>
    <col min="4" max="4" width="48.140625" style="331" customWidth="1"/>
    <col min="5" max="5" width="3.5703125" style="331" customWidth="1"/>
    <col min="6" max="6" width="7.85546875" style="332" customWidth="1"/>
    <col min="7" max="7" width="8.28515625" style="332" customWidth="1"/>
    <col min="8" max="8" width="12" style="332" customWidth="1"/>
    <col min="9" max="256" width="9" style="264"/>
    <col min="257" max="257" width="6.140625" style="264" customWidth="1"/>
    <col min="258" max="258" width="3.5703125" style="264" customWidth="1"/>
    <col min="259" max="259" width="13.140625" style="264" customWidth="1"/>
    <col min="260" max="260" width="48.140625" style="264" customWidth="1"/>
    <col min="261" max="261" width="3.5703125" style="264" customWidth="1"/>
    <col min="262" max="262" width="7.85546875" style="264" customWidth="1"/>
    <col min="263" max="263" width="8.28515625" style="264" customWidth="1"/>
    <col min="264" max="264" width="12" style="264" customWidth="1"/>
    <col min="265" max="512" width="9" style="264"/>
    <col min="513" max="513" width="6.140625" style="264" customWidth="1"/>
    <col min="514" max="514" width="3.5703125" style="264" customWidth="1"/>
    <col min="515" max="515" width="13.140625" style="264" customWidth="1"/>
    <col min="516" max="516" width="48.140625" style="264" customWidth="1"/>
    <col min="517" max="517" width="3.5703125" style="264" customWidth="1"/>
    <col min="518" max="518" width="7.85546875" style="264" customWidth="1"/>
    <col min="519" max="519" width="8.28515625" style="264" customWidth="1"/>
    <col min="520" max="520" width="12" style="264" customWidth="1"/>
    <col min="521" max="768" width="9" style="264"/>
    <col min="769" max="769" width="6.140625" style="264" customWidth="1"/>
    <col min="770" max="770" width="3.5703125" style="264" customWidth="1"/>
    <col min="771" max="771" width="13.140625" style="264" customWidth="1"/>
    <col min="772" max="772" width="48.140625" style="264" customWidth="1"/>
    <col min="773" max="773" width="3.5703125" style="264" customWidth="1"/>
    <col min="774" max="774" width="7.85546875" style="264" customWidth="1"/>
    <col min="775" max="775" width="8.28515625" style="264" customWidth="1"/>
    <col min="776" max="776" width="12" style="264" customWidth="1"/>
    <col min="777" max="1024" width="9" style="264"/>
    <col min="1025" max="1025" width="6.140625" style="264" customWidth="1"/>
    <col min="1026" max="1026" width="3.5703125" style="264" customWidth="1"/>
    <col min="1027" max="1027" width="13.140625" style="264" customWidth="1"/>
    <col min="1028" max="1028" width="48.140625" style="264" customWidth="1"/>
    <col min="1029" max="1029" width="3.5703125" style="264" customWidth="1"/>
    <col min="1030" max="1030" width="7.85546875" style="264" customWidth="1"/>
    <col min="1031" max="1031" width="8.28515625" style="264" customWidth="1"/>
    <col min="1032" max="1032" width="12" style="264" customWidth="1"/>
    <col min="1033" max="1280" width="9" style="264"/>
    <col min="1281" max="1281" width="6.140625" style="264" customWidth="1"/>
    <col min="1282" max="1282" width="3.5703125" style="264" customWidth="1"/>
    <col min="1283" max="1283" width="13.140625" style="264" customWidth="1"/>
    <col min="1284" max="1284" width="48.140625" style="264" customWidth="1"/>
    <col min="1285" max="1285" width="3.5703125" style="264" customWidth="1"/>
    <col min="1286" max="1286" width="7.85546875" style="264" customWidth="1"/>
    <col min="1287" max="1287" width="8.28515625" style="264" customWidth="1"/>
    <col min="1288" max="1288" width="12" style="264" customWidth="1"/>
    <col min="1289" max="1536" width="9" style="264"/>
    <col min="1537" max="1537" width="6.140625" style="264" customWidth="1"/>
    <col min="1538" max="1538" width="3.5703125" style="264" customWidth="1"/>
    <col min="1539" max="1539" width="13.140625" style="264" customWidth="1"/>
    <col min="1540" max="1540" width="48.140625" style="264" customWidth="1"/>
    <col min="1541" max="1541" width="3.5703125" style="264" customWidth="1"/>
    <col min="1542" max="1542" width="7.85546875" style="264" customWidth="1"/>
    <col min="1543" max="1543" width="8.28515625" style="264" customWidth="1"/>
    <col min="1544" max="1544" width="12" style="264" customWidth="1"/>
    <col min="1545" max="1792" width="9" style="264"/>
    <col min="1793" max="1793" width="6.140625" style="264" customWidth="1"/>
    <col min="1794" max="1794" width="3.5703125" style="264" customWidth="1"/>
    <col min="1795" max="1795" width="13.140625" style="264" customWidth="1"/>
    <col min="1796" max="1796" width="48.140625" style="264" customWidth="1"/>
    <col min="1797" max="1797" width="3.5703125" style="264" customWidth="1"/>
    <col min="1798" max="1798" width="7.85546875" style="264" customWidth="1"/>
    <col min="1799" max="1799" width="8.28515625" style="264" customWidth="1"/>
    <col min="1800" max="1800" width="12" style="264" customWidth="1"/>
    <col min="1801" max="2048" width="9" style="264"/>
    <col min="2049" max="2049" width="6.140625" style="264" customWidth="1"/>
    <col min="2050" max="2050" width="3.5703125" style="264" customWidth="1"/>
    <col min="2051" max="2051" width="13.140625" style="264" customWidth="1"/>
    <col min="2052" max="2052" width="48.140625" style="264" customWidth="1"/>
    <col min="2053" max="2053" width="3.5703125" style="264" customWidth="1"/>
    <col min="2054" max="2054" width="7.85546875" style="264" customWidth="1"/>
    <col min="2055" max="2055" width="8.28515625" style="264" customWidth="1"/>
    <col min="2056" max="2056" width="12" style="264" customWidth="1"/>
    <col min="2057" max="2304" width="9" style="264"/>
    <col min="2305" max="2305" width="6.140625" style="264" customWidth="1"/>
    <col min="2306" max="2306" width="3.5703125" style="264" customWidth="1"/>
    <col min="2307" max="2307" width="13.140625" style="264" customWidth="1"/>
    <col min="2308" max="2308" width="48.140625" style="264" customWidth="1"/>
    <col min="2309" max="2309" width="3.5703125" style="264" customWidth="1"/>
    <col min="2310" max="2310" width="7.85546875" style="264" customWidth="1"/>
    <col min="2311" max="2311" width="8.28515625" style="264" customWidth="1"/>
    <col min="2312" max="2312" width="12" style="264" customWidth="1"/>
    <col min="2313" max="2560" width="9" style="264"/>
    <col min="2561" max="2561" width="6.140625" style="264" customWidth="1"/>
    <col min="2562" max="2562" width="3.5703125" style="264" customWidth="1"/>
    <col min="2563" max="2563" width="13.140625" style="264" customWidth="1"/>
    <col min="2564" max="2564" width="48.140625" style="264" customWidth="1"/>
    <col min="2565" max="2565" width="3.5703125" style="264" customWidth="1"/>
    <col min="2566" max="2566" width="7.85546875" style="264" customWidth="1"/>
    <col min="2567" max="2567" width="8.28515625" style="264" customWidth="1"/>
    <col min="2568" max="2568" width="12" style="264" customWidth="1"/>
    <col min="2569" max="2816" width="9" style="264"/>
    <col min="2817" max="2817" width="6.140625" style="264" customWidth="1"/>
    <col min="2818" max="2818" width="3.5703125" style="264" customWidth="1"/>
    <col min="2819" max="2819" width="13.140625" style="264" customWidth="1"/>
    <col min="2820" max="2820" width="48.140625" style="264" customWidth="1"/>
    <col min="2821" max="2821" width="3.5703125" style="264" customWidth="1"/>
    <col min="2822" max="2822" width="7.85546875" style="264" customWidth="1"/>
    <col min="2823" max="2823" width="8.28515625" style="264" customWidth="1"/>
    <col min="2824" max="2824" width="12" style="264" customWidth="1"/>
    <col min="2825" max="3072" width="9" style="264"/>
    <col min="3073" max="3073" width="6.140625" style="264" customWidth="1"/>
    <col min="3074" max="3074" width="3.5703125" style="264" customWidth="1"/>
    <col min="3075" max="3075" width="13.140625" style="264" customWidth="1"/>
    <col min="3076" max="3076" width="48.140625" style="264" customWidth="1"/>
    <col min="3077" max="3077" width="3.5703125" style="264" customWidth="1"/>
    <col min="3078" max="3078" width="7.85546875" style="264" customWidth="1"/>
    <col min="3079" max="3079" width="8.28515625" style="264" customWidth="1"/>
    <col min="3080" max="3080" width="12" style="264" customWidth="1"/>
    <col min="3081" max="3328" width="9" style="264"/>
    <col min="3329" max="3329" width="6.140625" style="264" customWidth="1"/>
    <col min="3330" max="3330" width="3.5703125" style="264" customWidth="1"/>
    <col min="3331" max="3331" width="13.140625" style="264" customWidth="1"/>
    <col min="3332" max="3332" width="48.140625" style="264" customWidth="1"/>
    <col min="3333" max="3333" width="3.5703125" style="264" customWidth="1"/>
    <col min="3334" max="3334" width="7.85546875" style="264" customWidth="1"/>
    <col min="3335" max="3335" width="8.28515625" style="264" customWidth="1"/>
    <col min="3336" max="3336" width="12" style="264" customWidth="1"/>
    <col min="3337" max="3584" width="9" style="264"/>
    <col min="3585" max="3585" width="6.140625" style="264" customWidth="1"/>
    <col min="3586" max="3586" width="3.5703125" style="264" customWidth="1"/>
    <col min="3587" max="3587" width="13.140625" style="264" customWidth="1"/>
    <col min="3588" max="3588" width="48.140625" style="264" customWidth="1"/>
    <col min="3589" max="3589" width="3.5703125" style="264" customWidth="1"/>
    <col min="3590" max="3590" width="7.85546875" style="264" customWidth="1"/>
    <col min="3591" max="3591" width="8.28515625" style="264" customWidth="1"/>
    <col min="3592" max="3592" width="12" style="264" customWidth="1"/>
    <col min="3593" max="3840" width="9" style="264"/>
    <col min="3841" max="3841" width="6.140625" style="264" customWidth="1"/>
    <col min="3842" max="3842" width="3.5703125" style="264" customWidth="1"/>
    <col min="3843" max="3843" width="13.140625" style="264" customWidth="1"/>
    <col min="3844" max="3844" width="48.140625" style="264" customWidth="1"/>
    <col min="3845" max="3845" width="3.5703125" style="264" customWidth="1"/>
    <col min="3846" max="3846" width="7.85546875" style="264" customWidth="1"/>
    <col min="3847" max="3847" width="8.28515625" style="264" customWidth="1"/>
    <col min="3848" max="3848" width="12" style="264" customWidth="1"/>
    <col min="3849" max="4096" width="9" style="264"/>
    <col min="4097" max="4097" width="6.140625" style="264" customWidth="1"/>
    <col min="4098" max="4098" width="3.5703125" style="264" customWidth="1"/>
    <col min="4099" max="4099" width="13.140625" style="264" customWidth="1"/>
    <col min="4100" max="4100" width="48.140625" style="264" customWidth="1"/>
    <col min="4101" max="4101" width="3.5703125" style="264" customWidth="1"/>
    <col min="4102" max="4102" width="7.85546875" style="264" customWidth="1"/>
    <col min="4103" max="4103" width="8.28515625" style="264" customWidth="1"/>
    <col min="4104" max="4104" width="12" style="264" customWidth="1"/>
    <col min="4105" max="4352" width="9" style="264"/>
    <col min="4353" max="4353" width="6.140625" style="264" customWidth="1"/>
    <col min="4354" max="4354" width="3.5703125" style="264" customWidth="1"/>
    <col min="4355" max="4355" width="13.140625" style="264" customWidth="1"/>
    <col min="4356" max="4356" width="48.140625" style="264" customWidth="1"/>
    <col min="4357" max="4357" width="3.5703125" style="264" customWidth="1"/>
    <col min="4358" max="4358" width="7.85546875" style="264" customWidth="1"/>
    <col min="4359" max="4359" width="8.28515625" style="264" customWidth="1"/>
    <col min="4360" max="4360" width="12" style="264" customWidth="1"/>
    <col min="4361" max="4608" width="9" style="264"/>
    <col min="4609" max="4609" width="6.140625" style="264" customWidth="1"/>
    <col min="4610" max="4610" width="3.5703125" style="264" customWidth="1"/>
    <col min="4611" max="4611" width="13.140625" style="264" customWidth="1"/>
    <col min="4612" max="4612" width="48.140625" style="264" customWidth="1"/>
    <col min="4613" max="4613" width="3.5703125" style="264" customWidth="1"/>
    <col min="4614" max="4614" width="7.85546875" style="264" customWidth="1"/>
    <col min="4615" max="4615" width="8.28515625" style="264" customWidth="1"/>
    <col min="4616" max="4616" width="12" style="264" customWidth="1"/>
    <col min="4617" max="4864" width="9" style="264"/>
    <col min="4865" max="4865" width="6.140625" style="264" customWidth="1"/>
    <col min="4866" max="4866" width="3.5703125" style="264" customWidth="1"/>
    <col min="4867" max="4867" width="13.140625" style="264" customWidth="1"/>
    <col min="4868" max="4868" width="48.140625" style="264" customWidth="1"/>
    <col min="4869" max="4869" width="3.5703125" style="264" customWidth="1"/>
    <col min="4870" max="4870" width="7.85546875" style="264" customWidth="1"/>
    <col min="4871" max="4871" width="8.28515625" style="264" customWidth="1"/>
    <col min="4872" max="4872" width="12" style="264" customWidth="1"/>
    <col min="4873" max="5120" width="9" style="264"/>
    <col min="5121" max="5121" width="6.140625" style="264" customWidth="1"/>
    <col min="5122" max="5122" width="3.5703125" style="264" customWidth="1"/>
    <col min="5123" max="5123" width="13.140625" style="264" customWidth="1"/>
    <col min="5124" max="5124" width="48.140625" style="264" customWidth="1"/>
    <col min="5125" max="5125" width="3.5703125" style="264" customWidth="1"/>
    <col min="5126" max="5126" width="7.85546875" style="264" customWidth="1"/>
    <col min="5127" max="5127" width="8.28515625" style="264" customWidth="1"/>
    <col min="5128" max="5128" width="12" style="264" customWidth="1"/>
    <col min="5129" max="5376" width="9" style="264"/>
    <col min="5377" max="5377" width="6.140625" style="264" customWidth="1"/>
    <col min="5378" max="5378" width="3.5703125" style="264" customWidth="1"/>
    <col min="5379" max="5379" width="13.140625" style="264" customWidth="1"/>
    <col min="5380" max="5380" width="48.140625" style="264" customWidth="1"/>
    <col min="5381" max="5381" width="3.5703125" style="264" customWidth="1"/>
    <col min="5382" max="5382" width="7.85546875" style="264" customWidth="1"/>
    <col min="5383" max="5383" width="8.28515625" style="264" customWidth="1"/>
    <col min="5384" max="5384" width="12" style="264" customWidth="1"/>
    <col min="5385" max="5632" width="9" style="264"/>
    <col min="5633" max="5633" width="6.140625" style="264" customWidth="1"/>
    <col min="5634" max="5634" width="3.5703125" style="264" customWidth="1"/>
    <col min="5635" max="5635" width="13.140625" style="264" customWidth="1"/>
    <col min="5636" max="5636" width="48.140625" style="264" customWidth="1"/>
    <col min="5637" max="5637" width="3.5703125" style="264" customWidth="1"/>
    <col min="5638" max="5638" width="7.85546875" style="264" customWidth="1"/>
    <col min="5639" max="5639" width="8.28515625" style="264" customWidth="1"/>
    <col min="5640" max="5640" width="12" style="264" customWidth="1"/>
    <col min="5641" max="5888" width="9" style="264"/>
    <col min="5889" max="5889" width="6.140625" style="264" customWidth="1"/>
    <col min="5890" max="5890" width="3.5703125" style="264" customWidth="1"/>
    <col min="5891" max="5891" width="13.140625" style="264" customWidth="1"/>
    <col min="5892" max="5892" width="48.140625" style="264" customWidth="1"/>
    <col min="5893" max="5893" width="3.5703125" style="264" customWidth="1"/>
    <col min="5894" max="5894" width="7.85546875" style="264" customWidth="1"/>
    <col min="5895" max="5895" width="8.28515625" style="264" customWidth="1"/>
    <col min="5896" max="5896" width="12" style="264" customWidth="1"/>
    <col min="5897" max="6144" width="9" style="264"/>
    <col min="6145" max="6145" width="6.140625" style="264" customWidth="1"/>
    <col min="6146" max="6146" width="3.5703125" style="264" customWidth="1"/>
    <col min="6147" max="6147" width="13.140625" style="264" customWidth="1"/>
    <col min="6148" max="6148" width="48.140625" style="264" customWidth="1"/>
    <col min="6149" max="6149" width="3.5703125" style="264" customWidth="1"/>
    <col min="6150" max="6150" width="7.85546875" style="264" customWidth="1"/>
    <col min="6151" max="6151" width="8.28515625" style="264" customWidth="1"/>
    <col min="6152" max="6152" width="12" style="264" customWidth="1"/>
    <col min="6153" max="6400" width="9" style="264"/>
    <col min="6401" max="6401" width="6.140625" style="264" customWidth="1"/>
    <col min="6402" max="6402" width="3.5703125" style="264" customWidth="1"/>
    <col min="6403" max="6403" width="13.140625" style="264" customWidth="1"/>
    <col min="6404" max="6404" width="48.140625" style="264" customWidth="1"/>
    <col min="6405" max="6405" width="3.5703125" style="264" customWidth="1"/>
    <col min="6406" max="6406" width="7.85546875" style="264" customWidth="1"/>
    <col min="6407" max="6407" width="8.28515625" style="264" customWidth="1"/>
    <col min="6408" max="6408" width="12" style="264" customWidth="1"/>
    <col min="6409" max="6656" width="9" style="264"/>
    <col min="6657" max="6657" width="6.140625" style="264" customWidth="1"/>
    <col min="6658" max="6658" width="3.5703125" style="264" customWidth="1"/>
    <col min="6659" max="6659" width="13.140625" style="264" customWidth="1"/>
    <col min="6660" max="6660" width="48.140625" style="264" customWidth="1"/>
    <col min="6661" max="6661" width="3.5703125" style="264" customWidth="1"/>
    <col min="6662" max="6662" width="7.85546875" style="264" customWidth="1"/>
    <col min="6663" max="6663" width="8.28515625" style="264" customWidth="1"/>
    <col min="6664" max="6664" width="12" style="264" customWidth="1"/>
    <col min="6665" max="6912" width="9" style="264"/>
    <col min="6913" max="6913" width="6.140625" style="264" customWidth="1"/>
    <col min="6914" max="6914" width="3.5703125" style="264" customWidth="1"/>
    <col min="6915" max="6915" width="13.140625" style="264" customWidth="1"/>
    <col min="6916" max="6916" width="48.140625" style="264" customWidth="1"/>
    <col min="6917" max="6917" width="3.5703125" style="264" customWidth="1"/>
    <col min="6918" max="6918" width="7.85546875" style="264" customWidth="1"/>
    <col min="6919" max="6919" width="8.28515625" style="264" customWidth="1"/>
    <col min="6920" max="6920" width="12" style="264" customWidth="1"/>
    <col min="6921" max="7168" width="9" style="264"/>
    <col min="7169" max="7169" width="6.140625" style="264" customWidth="1"/>
    <col min="7170" max="7170" width="3.5703125" style="264" customWidth="1"/>
    <col min="7171" max="7171" width="13.140625" style="264" customWidth="1"/>
    <col min="7172" max="7172" width="48.140625" style="264" customWidth="1"/>
    <col min="7173" max="7173" width="3.5703125" style="264" customWidth="1"/>
    <col min="7174" max="7174" width="7.85546875" style="264" customWidth="1"/>
    <col min="7175" max="7175" width="8.28515625" style="264" customWidth="1"/>
    <col min="7176" max="7176" width="12" style="264" customWidth="1"/>
    <col min="7177" max="7424" width="9" style="264"/>
    <col min="7425" max="7425" width="6.140625" style="264" customWidth="1"/>
    <col min="7426" max="7426" width="3.5703125" style="264" customWidth="1"/>
    <col min="7427" max="7427" width="13.140625" style="264" customWidth="1"/>
    <col min="7428" max="7428" width="48.140625" style="264" customWidth="1"/>
    <col min="7429" max="7429" width="3.5703125" style="264" customWidth="1"/>
    <col min="7430" max="7430" width="7.85546875" style="264" customWidth="1"/>
    <col min="7431" max="7431" width="8.28515625" style="264" customWidth="1"/>
    <col min="7432" max="7432" width="12" style="264" customWidth="1"/>
    <col min="7433" max="7680" width="9" style="264"/>
    <col min="7681" max="7681" width="6.140625" style="264" customWidth="1"/>
    <col min="7682" max="7682" width="3.5703125" style="264" customWidth="1"/>
    <col min="7683" max="7683" width="13.140625" style="264" customWidth="1"/>
    <col min="7684" max="7684" width="48.140625" style="264" customWidth="1"/>
    <col min="7685" max="7685" width="3.5703125" style="264" customWidth="1"/>
    <col min="7686" max="7686" width="7.85546875" style="264" customWidth="1"/>
    <col min="7687" max="7687" width="8.28515625" style="264" customWidth="1"/>
    <col min="7688" max="7688" width="12" style="264" customWidth="1"/>
    <col min="7689" max="7936" width="9" style="264"/>
    <col min="7937" max="7937" width="6.140625" style="264" customWidth="1"/>
    <col min="7938" max="7938" width="3.5703125" style="264" customWidth="1"/>
    <col min="7939" max="7939" width="13.140625" style="264" customWidth="1"/>
    <col min="7940" max="7940" width="48.140625" style="264" customWidth="1"/>
    <col min="7941" max="7941" width="3.5703125" style="264" customWidth="1"/>
    <col min="7942" max="7942" width="7.85546875" style="264" customWidth="1"/>
    <col min="7943" max="7943" width="8.28515625" style="264" customWidth="1"/>
    <col min="7944" max="7944" width="12" style="264" customWidth="1"/>
    <col min="7945" max="8192" width="9" style="264"/>
    <col min="8193" max="8193" width="6.140625" style="264" customWidth="1"/>
    <col min="8194" max="8194" width="3.5703125" style="264" customWidth="1"/>
    <col min="8195" max="8195" width="13.140625" style="264" customWidth="1"/>
    <col min="8196" max="8196" width="48.140625" style="264" customWidth="1"/>
    <col min="8197" max="8197" width="3.5703125" style="264" customWidth="1"/>
    <col min="8198" max="8198" width="7.85546875" style="264" customWidth="1"/>
    <col min="8199" max="8199" width="8.28515625" style="264" customWidth="1"/>
    <col min="8200" max="8200" width="12" style="264" customWidth="1"/>
    <col min="8201" max="8448" width="9" style="264"/>
    <col min="8449" max="8449" width="6.140625" style="264" customWidth="1"/>
    <col min="8450" max="8450" width="3.5703125" style="264" customWidth="1"/>
    <col min="8451" max="8451" width="13.140625" style="264" customWidth="1"/>
    <col min="8452" max="8452" width="48.140625" style="264" customWidth="1"/>
    <col min="8453" max="8453" width="3.5703125" style="264" customWidth="1"/>
    <col min="8454" max="8454" width="7.85546875" style="264" customWidth="1"/>
    <col min="8455" max="8455" width="8.28515625" style="264" customWidth="1"/>
    <col min="8456" max="8456" width="12" style="264" customWidth="1"/>
    <col min="8457" max="8704" width="9" style="264"/>
    <col min="8705" max="8705" width="6.140625" style="264" customWidth="1"/>
    <col min="8706" max="8706" width="3.5703125" style="264" customWidth="1"/>
    <col min="8707" max="8707" width="13.140625" style="264" customWidth="1"/>
    <col min="8708" max="8708" width="48.140625" style="264" customWidth="1"/>
    <col min="8709" max="8709" width="3.5703125" style="264" customWidth="1"/>
    <col min="8710" max="8710" width="7.85546875" style="264" customWidth="1"/>
    <col min="8711" max="8711" width="8.28515625" style="264" customWidth="1"/>
    <col min="8712" max="8712" width="12" style="264" customWidth="1"/>
    <col min="8713" max="8960" width="9" style="264"/>
    <col min="8961" max="8961" width="6.140625" style="264" customWidth="1"/>
    <col min="8962" max="8962" width="3.5703125" style="264" customWidth="1"/>
    <col min="8963" max="8963" width="13.140625" style="264" customWidth="1"/>
    <col min="8964" max="8964" width="48.140625" style="264" customWidth="1"/>
    <col min="8965" max="8965" width="3.5703125" style="264" customWidth="1"/>
    <col min="8966" max="8966" width="7.85546875" style="264" customWidth="1"/>
    <col min="8967" max="8967" width="8.28515625" style="264" customWidth="1"/>
    <col min="8968" max="8968" width="12" style="264" customWidth="1"/>
    <col min="8969" max="9216" width="9" style="264"/>
    <col min="9217" max="9217" width="6.140625" style="264" customWidth="1"/>
    <col min="9218" max="9218" width="3.5703125" style="264" customWidth="1"/>
    <col min="9219" max="9219" width="13.140625" style="264" customWidth="1"/>
    <col min="9220" max="9220" width="48.140625" style="264" customWidth="1"/>
    <col min="9221" max="9221" width="3.5703125" style="264" customWidth="1"/>
    <col min="9222" max="9222" width="7.85546875" style="264" customWidth="1"/>
    <col min="9223" max="9223" width="8.28515625" style="264" customWidth="1"/>
    <col min="9224" max="9224" width="12" style="264" customWidth="1"/>
    <col min="9225" max="9472" width="9" style="264"/>
    <col min="9473" max="9473" width="6.140625" style="264" customWidth="1"/>
    <col min="9474" max="9474" width="3.5703125" style="264" customWidth="1"/>
    <col min="9475" max="9475" width="13.140625" style="264" customWidth="1"/>
    <col min="9476" max="9476" width="48.140625" style="264" customWidth="1"/>
    <col min="9477" max="9477" width="3.5703125" style="264" customWidth="1"/>
    <col min="9478" max="9478" width="7.85546875" style="264" customWidth="1"/>
    <col min="9479" max="9479" width="8.28515625" style="264" customWidth="1"/>
    <col min="9480" max="9480" width="12" style="264" customWidth="1"/>
    <col min="9481" max="9728" width="9" style="264"/>
    <col min="9729" max="9729" width="6.140625" style="264" customWidth="1"/>
    <col min="9730" max="9730" width="3.5703125" style="264" customWidth="1"/>
    <col min="9731" max="9731" width="13.140625" style="264" customWidth="1"/>
    <col min="9732" max="9732" width="48.140625" style="264" customWidth="1"/>
    <col min="9733" max="9733" width="3.5703125" style="264" customWidth="1"/>
    <col min="9734" max="9734" width="7.85546875" style="264" customWidth="1"/>
    <col min="9735" max="9735" width="8.28515625" style="264" customWidth="1"/>
    <col min="9736" max="9736" width="12" style="264" customWidth="1"/>
    <col min="9737" max="9984" width="9" style="264"/>
    <col min="9985" max="9985" width="6.140625" style="264" customWidth="1"/>
    <col min="9986" max="9986" width="3.5703125" style="264" customWidth="1"/>
    <col min="9987" max="9987" width="13.140625" style="264" customWidth="1"/>
    <col min="9988" max="9988" width="48.140625" style="264" customWidth="1"/>
    <col min="9989" max="9989" width="3.5703125" style="264" customWidth="1"/>
    <col min="9990" max="9990" width="7.85546875" style="264" customWidth="1"/>
    <col min="9991" max="9991" width="8.28515625" style="264" customWidth="1"/>
    <col min="9992" max="9992" width="12" style="264" customWidth="1"/>
    <col min="9993" max="10240" width="9" style="264"/>
    <col min="10241" max="10241" width="6.140625" style="264" customWidth="1"/>
    <col min="10242" max="10242" width="3.5703125" style="264" customWidth="1"/>
    <col min="10243" max="10243" width="13.140625" style="264" customWidth="1"/>
    <col min="10244" max="10244" width="48.140625" style="264" customWidth="1"/>
    <col min="10245" max="10245" width="3.5703125" style="264" customWidth="1"/>
    <col min="10246" max="10246" width="7.85546875" style="264" customWidth="1"/>
    <col min="10247" max="10247" width="8.28515625" style="264" customWidth="1"/>
    <col min="10248" max="10248" width="12" style="264" customWidth="1"/>
    <col min="10249" max="10496" width="9" style="264"/>
    <col min="10497" max="10497" width="6.140625" style="264" customWidth="1"/>
    <col min="10498" max="10498" width="3.5703125" style="264" customWidth="1"/>
    <col min="10499" max="10499" width="13.140625" style="264" customWidth="1"/>
    <col min="10500" max="10500" width="48.140625" style="264" customWidth="1"/>
    <col min="10501" max="10501" width="3.5703125" style="264" customWidth="1"/>
    <col min="10502" max="10502" width="7.85546875" style="264" customWidth="1"/>
    <col min="10503" max="10503" width="8.28515625" style="264" customWidth="1"/>
    <col min="10504" max="10504" width="12" style="264" customWidth="1"/>
    <col min="10505" max="10752" width="9" style="264"/>
    <col min="10753" max="10753" width="6.140625" style="264" customWidth="1"/>
    <col min="10754" max="10754" width="3.5703125" style="264" customWidth="1"/>
    <col min="10755" max="10755" width="13.140625" style="264" customWidth="1"/>
    <col min="10756" max="10756" width="48.140625" style="264" customWidth="1"/>
    <col min="10757" max="10757" width="3.5703125" style="264" customWidth="1"/>
    <col min="10758" max="10758" width="7.85546875" style="264" customWidth="1"/>
    <col min="10759" max="10759" width="8.28515625" style="264" customWidth="1"/>
    <col min="10760" max="10760" width="12" style="264" customWidth="1"/>
    <col min="10761" max="11008" width="9" style="264"/>
    <col min="11009" max="11009" width="6.140625" style="264" customWidth="1"/>
    <col min="11010" max="11010" width="3.5703125" style="264" customWidth="1"/>
    <col min="11011" max="11011" width="13.140625" style="264" customWidth="1"/>
    <col min="11012" max="11012" width="48.140625" style="264" customWidth="1"/>
    <col min="11013" max="11013" width="3.5703125" style="264" customWidth="1"/>
    <col min="11014" max="11014" width="7.85546875" style="264" customWidth="1"/>
    <col min="11015" max="11015" width="8.28515625" style="264" customWidth="1"/>
    <col min="11016" max="11016" width="12" style="264" customWidth="1"/>
    <col min="11017" max="11264" width="9" style="264"/>
    <col min="11265" max="11265" width="6.140625" style="264" customWidth="1"/>
    <col min="11266" max="11266" width="3.5703125" style="264" customWidth="1"/>
    <col min="11267" max="11267" width="13.140625" style="264" customWidth="1"/>
    <col min="11268" max="11268" width="48.140625" style="264" customWidth="1"/>
    <col min="11269" max="11269" width="3.5703125" style="264" customWidth="1"/>
    <col min="11270" max="11270" width="7.85546875" style="264" customWidth="1"/>
    <col min="11271" max="11271" width="8.28515625" style="264" customWidth="1"/>
    <col min="11272" max="11272" width="12" style="264" customWidth="1"/>
    <col min="11273" max="11520" width="9" style="264"/>
    <col min="11521" max="11521" width="6.140625" style="264" customWidth="1"/>
    <col min="11522" max="11522" width="3.5703125" style="264" customWidth="1"/>
    <col min="11523" max="11523" width="13.140625" style="264" customWidth="1"/>
    <col min="11524" max="11524" width="48.140625" style="264" customWidth="1"/>
    <col min="11525" max="11525" width="3.5703125" style="264" customWidth="1"/>
    <col min="11526" max="11526" width="7.85546875" style="264" customWidth="1"/>
    <col min="11527" max="11527" width="8.28515625" style="264" customWidth="1"/>
    <col min="11528" max="11528" width="12" style="264" customWidth="1"/>
    <col min="11529" max="11776" width="9" style="264"/>
    <col min="11777" max="11777" width="6.140625" style="264" customWidth="1"/>
    <col min="11778" max="11778" width="3.5703125" style="264" customWidth="1"/>
    <col min="11779" max="11779" width="13.140625" style="264" customWidth="1"/>
    <col min="11780" max="11780" width="48.140625" style="264" customWidth="1"/>
    <col min="11781" max="11781" width="3.5703125" style="264" customWidth="1"/>
    <col min="11782" max="11782" width="7.85546875" style="264" customWidth="1"/>
    <col min="11783" max="11783" width="8.28515625" style="264" customWidth="1"/>
    <col min="11784" max="11784" width="12" style="264" customWidth="1"/>
    <col min="11785" max="12032" width="9" style="264"/>
    <col min="12033" max="12033" width="6.140625" style="264" customWidth="1"/>
    <col min="12034" max="12034" width="3.5703125" style="264" customWidth="1"/>
    <col min="12035" max="12035" width="13.140625" style="264" customWidth="1"/>
    <col min="12036" max="12036" width="48.140625" style="264" customWidth="1"/>
    <col min="12037" max="12037" width="3.5703125" style="264" customWidth="1"/>
    <col min="12038" max="12038" width="7.85546875" style="264" customWidth="1"/>
    <col min="12039" max="12039" width="8.28515625" style="264" customWidth="1"/>
    <col min="12040" max="12040" width="12" style="264" customWidth="1"/>
    <col min="12041" max="12288" width="9" style="264"/>
    <col min="12289" max="12289" width="6.140625" style="264" customWidth="1"/>
    <col min="12290" max="12290" width="3.5703125" style="264" customWidth="1"/>
    <col min="12291" max="12291" width="13.140625" style="264" customWidth="1"/>
    <col min="12292" max="12292" width="48.140625" style="264" customWidth="1"/>
    <col min="12293" max="12293" width="3.5703125" style="264" customWidth="1"/>
    <col min="12294" max="12294" width="7.85546875" style="264" customWidth="1"/>
    <col min="12295" max="12295" width="8.28515625" style="264" customWidth="1"/>
    <col min="12296" max="12296" width="12" style="264" customWidth="1"/>
    <col min="12297" max="12544" width="9" style="264"/>
    <col min="12545" max="12545" width="6.140625" style="264" customWidth="1"/>
    <col min="12546" max="12546" width="3.5703125" style="264" customWidth="1"/>
    <col min="12547" max="12547" width="13.140625" style="264" customWidth="1"/>
    <col min="12548" max="12548" width="48.140625" style="264" customWidth="1"/>
    <col min="12549" max="12549" width="3.5703125" style="264" customWidth="1"/>
    <col min="12550" max="12550" width="7.85546875" style="264" customWidth="1"/>
    <col min="12551" max="12551" width="8.28515625" style="264" customWidth="1"/>
    <col min="12552" max="12552" width="12" style="264" customWidth="1"/>
    <col min="12553" max="12800" width="9" style="264"/>
    <col min="12801" max="12801" width="6.140625" style="264" customWidth="1"/>
    <col min="12802" max="12802" width="3.5703125" style="264" customWidth="1"/>
    <col min="12803" max="12803" width="13.140625" style="264" customWidth="1"/>
    <col min="12804" max="12804" width="48.140625" style="264" customWidth="1"/>
    <col min="12805" max="12805" width="3.5703125" style="264" customWidth="1"/>
    <col min="12806" max="12806" width="7.85546875" style="264" customWidth="1"/>
    <col min="12807" max="12807" width="8.28515625" style="264" customWidth="1"/>
    <col min="12808" max="12808" width="12" style="264" customWidth="1"/>
    <col min="12809" max="13056" width="9" style="264"/>
    <col min="13057" max="13057" width="6.140625" style="264" customWidth="1"/>
    <col min="13058" max="13058" width="3.5703125" style="264" customWidth="1"/>
    <col min="13059" max="13059" width="13.140625" style="264" customWidth="1"/>
    <col min="13060" max="13060" width="48.140625" style="264" customWidth="1"/>
    <col min="13061" max="13061" width="3.5703125" style="264" customWidth="1"/>
    <col min="13062" max="13062" width="7.85546875" style="264" customWidth="1"/>
    <col min="13063" max="13063" width="8.28515625" style="264" customWidth="1"/>
    <col min="13064" max="13064" width="12" style="264" customWidth="1"/>
    <col min="13065" max="13312" width="9" style="264"/>
    <col min="13313" max="13313" width="6.140625" style="264" customWidth="1"/>
    <col min="13314" max="13314" width="3.5703125" style="264" customWidth="1"/>
    <col min="13315" max="13315" width="13.140625" style="264" customWidth="1"/>
    <col min="13316" max="13316" width="48.140625" style="264" customWidth="1"/>
    <col min="13317" max="13317" width="3.5703125" style="264" customWidth="1"/>
    <col min="13318" max="13318" width="7.85546875" style="264" customWidth="1"/>
    <col min="13319" max="13319" width="8.28515625" style="264" customWidth="1"/>
    <col min="13320" max="13320" width="12" style="264" customWidth="1"/>
    <col min="13321" max="13568" width="9" style="264"/>
    <col min="13569" max="13569" width="6.140625" style="264" customWidth="1"/>
    <col min="13570" max="13570" width="3.5703125" style="264" customWidth="1"/>
    <col min="13571" max="13571" width="13.140625" style="264" customWidth="1"/>
    <col min="13572" max="13572" width="48.140625" style="264" customWidth="1"/>
    <col min="13573" max="13573" width="3.5703125" style="264" customWidth="1"/>
    <col min="13574" max="13574" width="7.85546875" style="264" customWidth="1"/>
    <col min="13575" max="13575" width="8.28515625" style="264" customWidth="1"/>
    <col min="13576" max="13576" width="12" style="264" customWidth="1"/>
    <col min="13577" max="13824" width="9" style="264"/>
    <col min="13825" max="13825" width="6.140625" style="264" customWidth="1"/>
    <col min="13826" max="13826" width="3.5703125" style="264" customWidth="1"/>
    <col min="13827" max="13827" width="13.140625" style="264" customWidth="1"/>
    <col min="13828" max="13828" width="48.140625" style="264" customWidth="1"/>
    <col min="13829" max="13829" width="3.5703125" style="264" customWidth="1"/>
    <col min="13830" max="13830" width="7.85546875" style="264" customWidth="1"/>
    <col min="13831" max="13831" width="8.28515625" style="264" customWidth="1"/>
    <col min="13832" max="13832" width="12" style="264" customWidth="1"/>
    <col min="13833" max="14080" width="9" style="264"/>
    <col min="14081" max="14081" width="6.140625" style="264" customWidth="1"/>
    <col min="14082" max="14082" width="3.5703125" style="264" customWidth="1"/>
    <col min="14083" max="14083" width="13.140625" style="264" customWidth="1"/>
    <col min="14084" max="14084" width="48.140625" style="264" customWidth="1"/>
    <col min="14085" max="14085" width="3.5703125" style="264" customWidth="1"/>
    <col min="14086" max="14086" width="7.85546875" style="264" customWidth="1"/>
    <col min="14087" max="14087" width="8.28515625" style="264" customWidth="1"/>
    <col min="14088" max="14088" width="12" style="264" customWidth="1"/>
    <col min="14089" max="14336" width="9" style="264"/>
    <col min="14337" max="14337" width="6.140625" style="264" customWidth="1"/>
    <col min="14338" max="14338" width="3.5703125" style="264" customWidth="1"/>
    <col min="14339" max="14339" width="13.140625" style="264" customWidth="1"/>
    <col min="14340" max="14340" width="48.140625" style="264" customWidth="1"/>
    <col min="14341" max="14341" width="3.5703125" style="264" customWidth="1"/>
    <col min="14342" max="14342" width="7.85546875" style="264" customWidth="1"/>
    <col min="14343" max="14343" width="8.28515625" style="264" customWidth="1"/>
    <col min="14344" max="14344" width="12" style="264" customWidth="1"/>
    <col min="14345" max="14592" width="9" style="264"/>
    <col min="14593" max="14593" width="6.140625" style="264" customWidth="1"/>
    <col min="14594" max="14594" width="3.5703125" style="264" customWidth="1"/>
    <col min="14595" max="14595" width="13.140625" style="264" customWidth="1"/>
    <col min="14596" max="14596" width="48.140625" style="264" customWidth="1"/>
    <col min="14597" max="14597" width="3.5703125" style="264" customWidth="1"/>
    <col min="14598" max="14598" width="7.85546875" style="264" customWidth="1"/>
    <col min="14599" max="14599" width="8.28515625" style="264" customWidth="1"/>
    <col min="14600" max="14600" width="12" style="264" customWidth="1"/>
    <col min="14601" max="14848" width="9" style="264"/>
    <col min="14849" max="14849" width="6.140625" style="264" customWidth="1"/>
    <col min="14850" max="14850" width="3.5703125" style="264" customWidth="1"/>
    <col min="14851" max="14851" width="13.140625" style="264" customWidth="1"/>
    <col min="14852" max="14852" width="48.140625" style="264" customWidth="1"/>
    <col min="14853" max="14853" width="3.5703125" style="264" customWidth="1"/>
    <col min="14854" max="14854" width="7.85546875" style="264" customWidth="1"/>
    <col min="14855" max="14855" width="8.28515625" style="264" customWidth="1"/>
    <col min="14856" max="14856" width="12" style="264" customWidth="1"/>
    <col min="14857" max="15104" width="9" style="264"/>
    <col min="15105" max="15105" width="6.140625" style="264" customWidth="1"/>
    <col min="15106" max="15106" width="3.5703125" style="264" customWidth="1"/>
    <col min="15107" max="15107" width="13.140625" style="264" customWidth="1"/>
    <col min="15108" max="15108" width="48.140625" style="264" customWidth="1"/>
    <col min="15109" max="15109" width="3.5703125" style="264" customWidth="1"/>
    <col min="15110" max="15110" width="7.85546875" style="264" customWidth="1"/>
    <col min="15111" max="15111" width="8.28515625" style="264" customWidth="1"/>
    <col min="15112" max="15112" width="12" style="264" customWidth="1"/>
    <col min="15113" max="15360" width="9" style="264"/>
    <col min="15361" max="15361" width="6.140625" style="264" customWidth="1"/>
    <col min="15362" max="15362" width="3.5703125" style="264" customWidth="1"/>
    <col min="15363" max="15363" width="13.140625" style="264" customWidth="1"/>
    <col min="15364" max="15364" width="48.140625" style="264" customWidth="1"/>
    <col min="15365" max="15365" width="3.5703125" style="264" customWidth="1"/>
    <col min="15366" max="15366" width="7.85546875" style="264" customWidth="1"/>
    <col min="15367" max="15367" width="8.28515625" style="264" customWidth="1"/>
    <col min="15368" max="15368" width="12" style="264" customWidth="1"/>
    <col min="15369" max="15616" width="9" style="264"/>
    <col min="15617" max="15617" width="6.140625" style="264" customWidth="1"/>
    <col min="15618" max="15618" width="3.5703125" style="264" customWidth="1"/>
    <col min="15619" max="15619" width="13.140625" style="264" customWidth="1"/>
    <col min="15620" max="15620" width="48.140625" style="264" customWidth="1"/>
    <col min="15621" max="15621" width="3.5703125" style="264" customWidth="1"/>
    <col min="15622" max="15622" width="7.85546875" style="264" customWidth="1"/>
    <col min="15623" max="15623" width="8.28515625" style="264" customWidth="1"/>
    <col min="15624" max="15624" width="12" style="264" customWidth="1"/>
    <col min="15625" max="15872" width="9" style="264"/>
    <col min="15873" max="15873" width="6.140625" style="264" customWidth="1"/>
    <col min="15874" max="15874" width="3.5703125" style="264" customWidth="1"/>
    <col min="15875" max="15875" width="13.140625" style="264" customWidth="1"/>
    <col min="15876" max="15876" width="48.140625" style="264" customWidth="1"/>
    <col min="15877" max="15877" width="3.5703125" style="264" customWidth="1"/>
    <col min="15878" max="15878" width="7.85546875" style="264" customWidth="1"/>
    <col min="15879" max="15879" width="8.28515625" style="264" customWidth="1"/>
    <col min="15880" max="15880" width="12" style="264" customWidth="1"/>
    <col min="15881" max="16128" width="9" style="264"/>
    <col min="16129" max="16129" width="6.140625" style="264" customWidth="1"/>
    <col min="16130" max="16130" width="3.5703125" style="264" customWidth="1"/>
    <col min="16131" max="16131" width="13.140625" style="264" customWidth="1"/>
    <col min="16132" max="16132" width="48.140625" style="264" customWidth="1"/>
    <col min="16133" max="16133" width="3.5703125" style="264" customWidth="1"/>
    <col min="16134" max="16134" width="7.85546875" style="264" customWidth="1"/>
    <col min="16135" max="16135" width="8.28515625" style="264" customWidth="1"/>
    <col min="16136" max="16136" width="12" style="264" customWidth="1"/>
    <col min="16137" max="16384" width="9" style="264"/>
  </cols>
  <sheetData>
    <row r="1" spans="1:8" ht="27.75" customHeight="1">
      <c r="A1" s="365" t="s">
        <v>1289</v>
      </c>
      <c r="B1" s="365"/>
      <c r="C1" s="365"/>
      <c r="D1" s="365"/>
      <c r="E1" s="365"/>
      <c r="F1" s="365"/>
      <c r="G1" s="365"/>
      <c r="H1" s="365"/>
    </row>
    <row r="2" spans="1:8" ht="12.75" customHeight="1">
      <c r="A2" s="265" t="s">
        <v>1290</v>
      </c>
      <c r="B2" s="266" t="s">
        <v>357</v>
      </c>
      <c r="C2" s="266"/>
      <c r="D2" s="266"/>
      <c r="E2" s="266"/>
      <c r="F2" s="266"/>
      <c r="G2" s="266"/>
      <c r="H2" s="267"/>
    </row>
    <row r="3" spans="1:8" ht="12.75" customHeight="1">
      <c r="A3" s="265" t="s">
        <v>1503</v>
      </c>
      <c r="B3" s="266"/>
      <c r="C3" s="266"/>
      <c r="D3" s="266"/>
      <c r="E3" s="266"/>
      <c r="F3" s="266"/>
      <c r="G3" s="266"/>
      <c r="H3" s="267"/>
    </row>
    <row r="4" spans="1:8" ht="13.5" customHeight="1">
      <c r="A4" s="268"/>
      <c r="B4" s="269"/>
      <c r="C4" s="268"/>
      <c r="D4" s="270"/>
      <c r="E4" s="266"/>
      <c r="F4" s="266"/>
      <c r="G4" s="266"/>
      <c r="H4" s="267"/>
    </row>
    <row r="5" spans="1:8" ht="6.75" customHeight="1">
      <c r="A5" s="271"/>
      <c r="B5" s="272"/>
      <c r="C5" s="273"/>
      <c r="D5" s="273"/>
      <c r="E5" s="273"/>
      <c r="F5" s="274"/>
      <c r="G5" s="274"/>
      <c r="H5" s="275"/>
    </row>
    <row r="6" spans="1:8" ht="13.5" customHeight="1">
      <c r="A6" s="366" t="s">
        <v>43</v>
      </c>
      <c r="B6" s="366"/>
      <c r="C6" s="366"/>
      <c r="D6" s="366"/>
      <c r="E6" s="273"/>
      <c r="F6" s="274"/>
      <c r="G6" s="274"/>
      <c r="H6" s="275"/>
    </row>
    <row r="7" spans="1:8" ht="13.5" customHeight="1">
      <c r="A7" s="366" t="s">
        <v>1504</v>
      </c>
      <c r="B7" s="366"/>
      <c r="C7" s="366"/>
      <c r="D7" s="366"/>
      <c r="E7" s="273"/>
      <c r="F7" s="274"/>
      <c r="G7" s="366" t="s">
        <v>1687</v>
      </c>
      <c r="H7" s="366"/>
    </row>
    <row r="8" spans="1:8" ht="13.5" customHeight="1">
      <c r="A8" s="366" t="s">
        <v>1294</v>
      </c>
      <c r="B8" s="366"/>
      <c r="C8" s="366"/>
      <c r="D8" s="366"/>
      <c r="E8" s="266"/>
      <c r="F8" s="266"/>
      <c r="G8" s="266" t="s">
        <v>1684</v>
      </c>
      <c r="H8" s="267"/>
    </row>
    <row r="9" spans="1:8" ht="6.75" customHeight="1">
      <c r="A9" s="266"/>
      <c r="B9" s="266"/>
      <c r="C9" s="266"/>
      <c r="D9" s="266"/>
      <c r="E9" s="266"/>
      <c r="F9" s="266"/>
      <c r="G9" s="266"/>
      <c r="H9" s="267"/>
    </row>
    <row r="10" spans="1:8" ht="24" customHeight="1">
      <c r="A10" s="276" t="s">
        <v>1295</v>
      </c>
      <c r="B10" s="276" t="s">
        <v>1296</v>
      </c>
      <c r="C10" s="276" t="s">
        <v>346</v>
      </c>
      <c r="D10" s="276" t="s">
        <v>23</v>
      </c>
      <c r="E10" s="276" t="s">
        <v>24</v>
      </c>
      <c r="F10" s="276" t="s">
        <v>1297</v>
      </c>
      <c r="G10" s="276" t="s">
        <v>1298</v>
      </c>
      <c r="H10" s="277" t="s">
        <v>1299</v>
      </c>
    </row>
    <row r="11" spans="1:8" ht="12.75" hidden="1" customHeight="1">
      <c r="A11" s="276" t="s">
        <v>25</v>
      </c>
      <c r="B11" s="276" t="s">
        <v>26</v>
      </c>
      <c r="C11" s="276" t="s">
        <v>27</v>
      </c>
      <c r="D11" s="276" t="s">
        <v>28</v>
      </c>
      <c r="E11" s="276" t="s">
        <v>29</v>
      </c>
      <c r="F11" s="276" t="s">
        <v>30</v>
      </c>
      <c r="G11" s="276" t="s">
        <v>92</v>
      </c>
      <c r="H11" s="277" t="s">
        <v>93</v>
      </c>
    </row>
    <row r="12" spans="1:8" ht="4.5" customHeight="1">
      <c r="A12" s="278"/>
      <c r="B12" s="278"/>
      <c r="C12" s="278"/>
      <c r="D12" s="278"/>
      <c r="E12" s="278"/>
      <c r="F12" s="278"/>
      <c r="G12" s="278"/>
      <c r="H12" s="279"/>
    </row>
    <row r="13" spans="1:8" ht="15">
      <c r="A13" s="280"/>
      <c r="B13" s="281"/>
      <c r="C13" s="282" t="s">
        <v>1476</v>
      </c>
      <c r="D13" s="282" t="s">
        <v>1477</v>
      </c>
      <c r="E13" s="282"/>
      <c r="F13" s="283"/>
      <c r="G13" s="283"/>
      <c r="H13" s="284">
        <f>SUM(H14:H17)</f>
        <v>0</v>
      </c>
    </row>
    <row r="14" spans="1:8" ht="22.5">
      <c r="A14" s="290">
        <v>1</v>
      </c>
      <c r="B14" s="291" t="s">
        <v>1300</v>
      </c>
      <c r="C14" s="292" t="s">
        <v>1304</v>
      </c>
      <c r="D14" s="292" t="s">
        <v>1505</v>
      </c>
      <c r="E14" s="292" t="s">
        <v>134</v>
      </c>
      <c r="F14" s="293">
        <v>4</v>
      </c>
      <c r="G14" s="293"/>
      <c r="H14" s="294">
        <f>G14*F14</f>
        <v>0</v>
      </c>
    </row>
    <row r="15" spans="1:8" ht="22.5">
      <c r="A15" s="290">
        <v>2</v>
      </c>
      <c r="B15" s="291" t="s">
        <v>1300</v>
      </c>
      <c r="C15" s="292" t="s">
        <v>1306</v>
      </c>
      <c r="D15" s="292" t="s">
        <v>1307</v>
      </c>
      <c r="E15" s="292" t="s">
        <v>12</v>
      </c>
      <c r="F15" s="293">
        <v>47</v>
      </c>
      <c r="G15" s="293"/>
      <c r="H15" s="294">
        <f t="shared" ref="H15:H20" si="0">G15*F15</f>
        <v>0</v>
      </c>
    </row>
    <row r="16" spans="1:8" ht="22.5">
      <c r="A16" s="290">
        <v>3</v>
      </c>
      <c r="B16" s="291" t="s">
        <v>1300</v>
      </c>
      <c r="C16" s="292" t="s">
        <v>1308</v>
      </c>
      <c r="D16" s="292" t="s">
        <v>1506</v>
      </c>
      <c r="E16" s="292" t="s">
        <v>134</v>
      </c>
      <c r="F16" s="293">
        <v>1</v>
      </c>
      <c r="G16" s="293"/>
      <c r="H16" s="294">
        <f t="shared" si="0"/>
        <v>0</v>
      </c>
    </row>
    <row r="17" spans="1:8" ht="22.5">
      <c r="A17" s="290">
        <v>4</v>
      </c>
      <c r="B17" s="291" t="s">
        <v>1300</v>
      </c>
      <c r="C17" s="292" t="s">
        <v>1310</v>
      </c>
      <c r="D17" s="292" t="s">
        <v>1311</v>
      </c>
      <c r="E17" s="292" t="s">
        <v>12</v>
      </c>
      <c r="F17" s="293">
        <v>15</v>
      </c>
      <c r="G17" s="293"/>
      <c r="H17" s="294">
        <f t="shared" si="0"/>
        <v>0</v>
      </c>
    </row>
    <row r="18" spans="1:8" ht="12.75">
      <c r="A18" s="285"/>
      <c r="B18" s="286"/>
      <c r="C18" s="287">
        <v>2</v>
      </c>
      <c r="D18" s="287" t="s">
        <v>1313</v>
      </c>
      <c r="E18" s="287"/>
      <c r="F18" s="288"/>
      <c r="G18" s="288"/>
      <c r="H18" s="289">
        <f>SUM(H19:H20)</f>
        <v>0</v>
      </c>
    </row>
    <row r="19" spans="1:8" ht="22.5">
      <c r="A19" s="290">
        <v>8</v>
      </c>
      <c r="B19" s="291" t="s">
        <v>1300</v>
      </c>
      <c r="C19" s="292" t="s">
        <v>1314</v>
      </c>
      <c r="D19" s="292" t="s">
        <v>1315</v>
      </c>
      <c r="E19" s="292" t="s">
        <v>497</v>
      </c>
      <c r="F19" s="293">
        <v>102</v>
      </c>
      <c r="G19" s="293"/>
      <c r="H19" s="294">
        <f t="shared" si="0"/>
        <v>0</v>
      </c>
    </row>
    <row r="20" spans="1:8" ht="22.5">
      <c r="A20" s="290">
        <v>9</v>
      </c>
      <c r="B20" s="291" t="s">
        <v>1300</v>
      </c>
      <c r="C20" s="292" t="s">
        <v>1316</v>
      </c>
      <c r="D20" s="292" t="s">
        <v>1317</v>
      </c>
      <c r="E20" s="292" t="s">
        <v>497</v>
      </c>
      <c r="F20" s="293">
        <v>53</v>
      </c>
      <c r="G20" s="293"/>
      <c r="H20" s="294">
        <f t="shared" si="0"/>
        <v>0</v>
      </c>
    </row>
    <row r="21" spans="1:8" ht="15">
      <c r="A21" s="280"/>
      <c r="B21" s="281"/>
      <c r="C21" s="282" t="s">
        <v>126</v>
      </c>
      <c r="D21" s="282" t="s">
        <v>1330</v>
      </c>
      <c r="E21" s="282"/>
      <c r="F21" s="283"/>
      <c r="G21" s="283"/>
      <c r="H21" s="284"/>
    </row>
    <row r="22" spans="1:8" ht="25.5">
      <c r="A22" s="285"/>
      <c r="B22" s="286"/>
      <c r="C22" s="287" t="s">
        <v>343</v>
      </c>
      <c r="D22" s="287" t="s">
        <v>1331</v>
      </c>
      <c r="E22" s="287"/>
      <c r="F22" s="288"/>
      <c r="G22" s="288"/>
      <c r="H22" s="289">
        <f>SUM(H23:H39)</f>
        <v>0</v>
      </c>
    </row>
    <row r="23" spans="1:8" ht="11.25">
      <c r="A23" s="290">
        <v>10</v>
      </c>
      <c r="B23" s="291" t="s">
        <v>1332</v>
      </c>
      <c r="C23" s="292" t="s">
        <v>1333</v>
      </c>
      <c r="D23" s="292" t="s">
        <v>1334</v>
      </c>
      <c r="E23" s="292" t="s">
        <v>12</v>
      </c>
      <c r="F23" s="293">
        <v>262</v>
      </c>
      <c r="G23" s="293"/>
      <c r="H23" s="294">
        <f>G23*F23</f>
        <v>0</v>
      </c>
    </row>
    <row r="24" spans="1:8" ht="11.25">
      <c r="A24" s="290">
        <v>11</v>
      </c>
      <c r="B24" s="296" t="s">
        <v>1335</v>
      </c>
      <c r="C24" s="297" t="s">
        <v>1336</v>
      </c>
      <c r="D24" s="297" t="s">
        <v>1478</v>
      </c>
      <c r="E24" s="297" t="s">
        <v>12</v>
      </c>
      <c r="F24" s="298">
        <v>262</v>
      </c>
      <c r="G24" s="298"/>
      <c r="H24" s="299">
        <f>G24*F24</f>
        <v>0</v>
      </c>
    </row>
    <row r="25" spans="1:8" ht="11.25">
      <c r="A25" s="290">
        <v>12</v>
      </c>
      <c r="B25" s="291" t="s">
        <v>1332</v>
      </c>
      <c r="C25" s="292" t="s">
        <v>1333</v>
      </c>
      <c r="D25" s="292" t="s">
        <v>1334</v>
      </c>
      <c r="E25" s="292" t="s">
        <v>12</v>
      </c>
      <c r="F25" s="293">
        <v>38</v>
      </c>
      <c r="G25" s="293"/>
      <c r="H25" s="294">
        <f>G25*F25</f>
        <v>0</v>
      </c>
    </row>
    <row r="26" spans="1:8" ht="11.25">
      <c r="A26" s="290">
        <v>13</v>
      </c>
      <c r="B26" s="296" t="s">
        <v>1335</v>
      </c>
      <c r="C26" s="297" t="s">
        <v>1336</v>
      </c>
      <c r="D26" s="297" t="s">
        <v>1479</v>
      </c>
      <c r="E26" s="297" t="s">
        <v>12</v>
      </c>
      <c r="F26" s="298">
        <v>38</v>
      </c>
      <c r="G26" s="298"/>
      <c r="H26" s="299">
        <f>G26*F26</f>
        <v>0</v>
      </c>
    </row>
    <row r="27" spans="1:8" ht="22.5">
      <c r="A27" s="337">
        <v>15</v>
      </c>
      <c r="B27" s="338"/>
      <c r="C27" s="339"/>
      <c r="D27" s="339" t="s">
        <v>1507</v>
      </c>
      <c r="E27" s="339" t="s">
        <v>134</v>
      </c>
      <c r="F27" s="340">
        <v>1</v>
      </c>
      <c r="G27" s="340"/>
      <c r="H27" s="341">
        <f>G27*F27</f>
        <v>0</v>
      </c>
    </row>
    <row r="28" spans="1:8" ht="11.25">
      <c r="A28" s="337">
        <v>16</v>
      </c>
      <c r="B28" s="338"/>
      <c r="C28" s="339"/>
      <c r="D28" s="339" t="s">
        <v>1508</v>
      </c>
      <c r="E28" s="339" t="s">
        <v>134</v>
      </c>
      <c r="F28" s="340">
        <v>1</v>
      </c>
      <c r="G28" s="340"/>
      <c r="H28" s="341">
        <f t="shared" ref="H28:H39" si="1">G28*F28</f>
        <v>0</v>
      </c>
    </row>
    <row r="29" spans="1:8" ht="22.5">
      <c r="A29" s="337">
        <v>18</v>
      </c>
      <c r="B29" s="338"/>
      <c r="C29" s="339"/>
      <c r="D29" s="339" t="s">
        <v>1509</v>
      </c>
      <c r="E29" s="339" t="s">
        <v>134</v>
      </c>
      <c r="F29" s="340">
        <v>1</v>
      </c>
      <c r="G29" s="340"/>
      <c r="H29" s="341">
        <f t="shared" si="1"/>
        <v>0</v>
      </c>
    </row>
    <row r="30" spans="1:8" ht="11.25">
      <c r="A30" s="337">
        <v>19</v>
      </c>
      <c r="B30" s="338"/>
      <c r="C30" s="339"/>
      <c r="D30" s="339" t="s">
        <v>1510</v>
      </c>
      <c r="E30" s="339" t="s">
        <v>134</v>
      </c>
      <c r="F30" s="340">
        <v>2</v>
      </c>
      <c r="G30" s="340"/>
      <c r="H30" s="341">
        <f t="shared" si="1"/>
        <v>0</v>
      </c>
    </row>
    <row r="31" spans="1:8" ht="11.25">
      <c r="A31" s="337">
        <v>23</v>
      </c>
      <c r="B31" s="338"/>
      <c r="C31" s="339"/>
      <c r="D31" s="339" t="s">
        <v>1511</v>
      </c>
      <c r="E31" s="339" t="s">
        <v>134</v>
      </c>
      <c r="F31" s="340">
        <v>1</v>
      </c>
      <c r="G31" s="340"/>
      <c r="H31" s="341">
        <f t="shared" si="1"/>
        <v>0</v>
      </c>
    </row>
    <row r="32" spans="1:8" ht="11.25">
      <c r="A32" s="337">
        <v>24</v>
      </c>
      <c r="B32" s="338"/>
      <c r="C32" s="339"/>
      <c r="D32" s="339" t="s">
        <v>1512</v>
      </c>
      <c r="E32" s="339" t="s">
        <v>134</v>
      </c>
      <c r="F32" s="340">
        <v>3</v>
      </c>
      <c r="G32" s="340"/>
      <c r="H32" s="341">
        <f t="shared" si="1"/>
        <v>0</v>
      </c>
    </row>
    <row r="33" spans="1:8" ht="11.25">
      <c r="A33" s="337">
        <v>28</v>
      </c>
      <c r="B33" s="338"/>
      <c r="C33" s="339"/>
      <c r="D33" s="339" t="s">
        <v>1513</v>
      </c>
      <c r="E33" s="339" t="s">
        <v>134</v>
      </c>
      <c r="F33" s="340">
        <v>2</v>
      </c>
      <c r="G33" s="340"/>
      <c r="H33" s="341">
        <f t="shared" si="1"/>
        <v>0</v>
      </c>
    </row>
    <row r="34" spans="1:8" ht="11.25">
      <c r="A34" s="337">
        <v>33</v>
      </c>
      <c r="B34" s="338"/>
      <c r="C34" s="339"/>
      <c r="D34" s="339" t="s">
        <v>1514</v>
      </c>
      <c r="E34" s="339" t="s">
        <v>134</v>
      </c>
      <c r="F34" s="340">
        <v>1</v>
      </c>
      <c r="G34" s="340"/>
      <c r="H34" s="341">
        <f t="shared" si="1"/>
        <v>0</v>
      </c>
    </row>
    <row r="35" spans="1:8" ht="11.25">
      <c r="A35" s="337">
        <v>34</v>
      </c>
      <c r="B35" s="338"/>
      <c r="C35" s="339"/>
      <c r="D35" s="339" t="s">
        <v>1515</v>
      </c>
      <c r="E35" s="339" t="s">
        <v>134</v>
      </c>
      <c r="F35" s="340">
        <v>1</v>
      </c>
      <c r="G35" s="340"/>
      <c r="H35" s="341">
        <f t="shared" si="1"/>
        <v>0</v>
      </c>
    </row>
    <row r="36" spans="1:8" ht="11.25">
      <c r="A36" s="337">
        <v>35</v>
      </c>
      <c r="B36" s="338"/>
      <c r="C36" s="339"/>
      <c r="D36" s="339" t="s">
        <v>1516</v>
      </c>
      <c r="E36" s="339" t="s">
        <v>134</v>
      </c>
      <c r="F36" s="340">
        <v>3</v>
      </c>
      <c r="G36" s="340"/>
      <c r="H36" s="341">
        <f t="shared" si="1"/>
        <v>0</v>
      </c>
    </row>
    <row r="37" spans="1:8" ht="11.25">
      <c r="A37" s="337">
        <v>36</v>
      </c>
      <c r="B37" s="338"/>
      <c r="C37" s="339"/>
      <c r="D37" s="339" t="s">
        <v>1517</v>
      </c>
      <c r="E37" s="339" t="s">
        <v>134</v>
      </c>
      <c r="F37" s="340">
        <v>1</v>
      </c>
      <c r="G37" s="340"/>
      <c r="H37" s="341">
        <f t="shared" si="1"/>
        <v>0</v>
      </c>
    </row>
    <row r="38" spans="1:8" ht="11.25">
      <c r="A38" s="337">
        <v>37</v>
      </c>
      <c r="B38" s="338"/>
      <c r="C38" s="339"/>
      <c r="D38" s="339" t="s">
        <v>1518</v>
      </c>
      <c r="E38" s="339" t="s">
        <v>134</v>
      </c>
      <c r="F38" s="340">
        <v>1</v>
      </c>
      <c r="G38" s="340"/>
      <c r="H38" s="341">
        <f t="shared" si="1"/>
        <v>0</v>
      </c>
    </row>
    <row r="39" spans="1:8" ht="11.25">
      <c r="A39" s="342">
        <v>39</v>
      </c>
      <c r="B39" s="300"/>
      <c r="C39" s="301"/>
      <c r="D39" s="301" t="s">
        <v>1519</v>
      </c>
      <c r="E39" s="301" t="s">
        <v>136</v>
      </c>
      <c r="F39" s="302">
        <v>1</v>
      </c>
      <c r="G39" s="302"/>
      <c r="H39" s="303">
        <f t="shared" si="1"/>
        <v>0</v>
      </c>
    </row>
    <row r="40" spans="1:8" ht="24" customHeight="1">
      <c r="A40" s="285"/>
      <c r="B40" s="286"/>
      <c r="C40" s="287" t="s">
        <v>342</v>
      </c>
      <c r="D40" s="287" t="s">
        <v>1343</v>
      </c>
      <c r="E40" s="287"/>
      <c r="F40" s="288"/>
      <c r="G40" s="288"/>
      <c r="H40" s="289">
        <f>SUM(H41:H50)</f>
        <v>0</v>
      </c>
    </row>
    <row r="41" spans="1:8" ht="11.25">
      <c r="A41" s="290">
        <v>40</v>
      </c>
      <c r="B41" s="291" t="s">
        <v>1344</v>
      </c>
      <c r="C41" s="292" t="s">
        <v>1345</v>
      </c>
      <c r="D41" s="292" t="s">
        <v>1346</v>
      </c>
      <c r="E41" s="292" t="s">
        <v>12</v>
      </c>
      <c r="F41" s="293">
        <v>280</v>
      </c>
      <c r="G41" s="293"/>
      <c r="H41" s="294">
        <f t="shared" ref="H41:H50" si="2">G41*F41</f>
        <v>0</v>
      </c>
    </row>
    <row r="42" spans="1:8" ht="11.25">
      <c r="A42" s="295">
        <v>41</v>
      </c>
      <c r="B42" s="296" t="s">
        <v>1347</v>
      </c>
      <c r="C42" s="297" t="s">
        <v>1348</v>
      </c>
      <c r="D42" s="297" t="s">
        <v>1349</v>
      </c>
      <c r="E42" s="297" t="s">
        <v>12</v>
      </c>
      <c r="F42" s="298">
        <v>280</v>
      </c>
      <c r="G42" s="298"/>
      <c r="H42" s="299">
        <f t="shared" si="2"/>
        <v>0</v>
      </c>
    </row>
    <row r="43" spans="1:8" ht="11.25">
      <c r="A43" s="290">
        <v>42</v>
      </c>
      <c r="B43" s="291" t="s">
        <v>1344</v>
      </c>
      <c r="C43" s="292" t="s">
        <v>345</v>
      </c>
      <c r="D43" s="292" t="s">
        <v>1355</v>
      </c>
      <c r="E43" s="292" t="s">
        <v>134</v>
      </c>
      <c r="F43" s="293">
        <v>1</v>
      </c>
      <c r="G43" s="293"/>
      <c r="H43" s="294">
        <f t="shared" si="2"/>
        <v>0</v>
      </c>
    </row>
    <row r="44" spans="1:8" ht="22.5">
      <c r="A44" s="295">
        <v>43</v>
      </c>
      <c r="B44" s="296" t="s">
        <v>1347</v>
      </c>
      <c r="C44" s="297" t="s">
        <v>1356</v>
      </c>
      <c r="D44" s="297" t="s">
        <v>1357</v>
      </c>
      <c r="E44" s="297" t="s">
        <v>134</v>
      </c>
      <c r="F44" s="298">
        <v>1</v>
      </c>
      <c r="G44" s="298"/>
      <c r="H44" s="299">
        <f t="shared" si="2"/>
        <v>0</v>
      </c>
    </row>
    <row r="45" spans="1:8" ht="11.25">
      <c r="A45" s="295">
        <v>44</v>
      </c>
      <c r="B45" s="291" t="s">
        <v>1344</v>
      </c>
      <c r="C45" s="292" t="s">
        <v>1358</v>
      </c>
      <c r="D45" s="292" t="s">
        <v>1492</v>
      </c>
      <c r="E45" s="292" t="s">
        <v>12</v>
      </c>
      <c r="F45" s="293">
        <v>170</v>
      </c>
      <c r="G45" s="293"/>
      <c r="H45" s="294">
        <f t="shared" si="2"/>
        <v>0</v>
      </c>
    </row>
    <row r="46" spans="1:8" ht="11.25">
      <c r="A46" s="295">
        <v>45</v>
      </c>
      <c r="B46" s="296" t="s">
        <v>1360</v>
      </c>
      <c r="C46" s="297" t="s">
        <v>1361</v>
      </c>
      <c r="D46" s="297" t="s">
        <v>1492</v>
      </c>
      <c r="E46" s="297" t="s">
        <v>12</v>
      </c>
      <c r="F46" s="298">
        <v>170</v>
      </c>
      <c r="G46" s="298"/>
      <c r="H46" s="299">
        <f t="shared" si="2"/>
        <v>0</v>
      </c>
    </row>
    <row r="47" spans="1:8" ht="11.25">
      <c r="A47" s="295">
        <v>46</v>
      </c>
      <c r="B47" s="296" t="s">
        <v>1335</v>
      </c>
      <c r="C47" s="297" t="s">
        <v>1493</v>
      </c>
      <c r="D47" s="297" t="s">
        <v>1494</v>
      </c>
      <c r="E47" s="297" t="s">
        <v>12</v>
      </c>
      <c r="F47" s="298">
        <v>37</v>
      </c>
      <c r="G47" s="298"/>
      <c r="H47" s="299">
        <f t="shared" si="2"/>
        <v>0</v>
      </c>
    </row>
    <row r="48" spans="1:8" ht="11.25">
      <c r="A48" s="295">
        <v>47</v>
      </c>
      <c r="B48" s="291" t="s">
        <v>1344</v>
      </c>
      <c r="C48" s="292" t="s">
        <v>1403</v>
      </c>
      <c r="D48" s="292" t="s">
        <v>1520</v>
      </c>
      <c r="E48" s="292" t="s">
        <v>12</v>
      </c>
      <c r="F48" s="293">
        <v>37</v>
      </c>
      <c r="G48" s="293"/>
      <c r="H48" s="294">
        <f t="shared" si="2"/>
        <v>0</v>
      </c>
    </row>
    <row r="49" spans="1:8" ht="11.25">
      <c r="A49" s="295">
        <v>48</v>
      </c>
      <c r="B49" s="291" t="s">
        <v>1332</v>
      </c>
      <c r="C49" s="292" t="s">
        <v>1430</v>
      </c>
      <c r="D49" s="292" t="s">
        <v>1431</v>
      </c>
      <c r="E49" s="292" t="s">
        <v>12</v>
      </c>
      <c r="F49" s="293">
        <v>300</v>
      </c>
      <c r="G49" s="293"/>
      <c r="H49" s="294">
        <f t="shared" si="2"/>
        <v>0</v>
      </c>
    </row>
    <row r="50" spans="1:8" ht="22.5">
      <c r="A50" s="295">
        <v>49</v>
      </c>
      <c r="B50" s="291" t="s">
        <v>1344</v>
      </c>
      <c r="C50" s="292" t="s">
        <v>1440</v>
      </c>
      <c r="D50" s="292" t="s">
        <v>1441</v>
      </c>
      <c r="E50" s="292" t="s">
        <v>134</v>
      </c>
      <c r="F50" s="293">
        <v>57</v>
      </c>
      <c r="G50" s="293"/>
      <c r="H50" s="294">
        <f t="shared" si="2"/>
        <v>0</v>
      </c>
    </row>
    <row r="51" spans="1:8" ht="18" customHeight="1">
      <c r="A51" s="280"/>
      <c r="B51" s="281"/>
      <c r="C51" s="282" t="s">
        <v>264</v>
      </c>
      <c r="D51" s="282" t="s">
        <v>1496</v>
      </c>
      <c r="E51" s="282"/>
      <c r="F51" s="283"/>
      <c r="G51" s="283"/>
      <c r="H51" s="284">
        <f>SUM(H52:H57)</f>
        <v>0</v>
      </c>
    </row>
    <row r="52" spans="1:8" ht="12" customHeight="1">
      <c r="A52" s="290">
        <v>50</v>
      </c>
      <c r="B52" s="291" t="s">
        <v>264</v>
      </c>
      <c r="C52" s="292" t="s">
        <v>1470</v>
      </c>
      <c r="D52" s="292" t="s">
        <v>1497</v>
      </c>
      <c r="E52" s="292" t="s">
        <v>6</v>
      </c>
      <c r="F52" s="293">
        <v>0.5</v>
      </c>
      <c r="G52" s="293"/>
      <c r="H52" s="294">
        <f t="shared" ref="H52:H57" si="3">G52*F52</f>
        <v>0</v>
      </c>
    </row>
    <row r="53" spans="1:8" ht="12" customHeight="1">
      <c r="A53" s="290">
        <v>51</v>
      </c>
      <c r="B53" s="291" t="s">
        <v>264</v>
      </c>
      <c r="C53" s="292" t="s">
        <v>1470</v>
      </c>
      <c r="D53" s="292" t="s">
        <v>1498</v>
      </c>
      <c r="E53" s="292" t="s">
        <v>6</v>
      </c>
      <c r="F53" s="293">
        <v>1.87</v>
      </c>
      <c r="G53" s="293"/>
      <c r="H53" s="294">
        <f t="shared" si="3"/>
        <v>0</v>
      </c>
    </row>
    <row r="54" spans="1:8" ht="12" customHeight="1">
      <c r="A54" s="290">
        <v>52</v>
      </c>
      <c r="B54" s="291" t="s">
        <v>264</v>
      </c>
      <c r="C54" s="292" t="s">
        <v>1470</v>
      </c>
      <c r="D54" s="292" t="s">
        <v>1521</v>
      </c>
      <c r="E54" s="292" t="s">
        <v>134</v>
      </c>
      <c r="F54" s="293">
        <v>1</v>
      </c>
      <c r="G54" s="293"/>
      <c r="H54" s="294">
        <f t="shared" si="3"/>
        <v>0</v>
      </c>
    </row>
    <row r="55" spans="1:8" ht="12" customHeight="1">
      <c r="A55" s="290">
        <v>53</v>
      </c>
      <c r="B55" s="291" t="s">
        <v>264</v>
      </c>
      <c r="C55" s="292" t="s">
        <v>1470</v>
      </c>
      <c r="D55" s="292" t="s">
        <v>1522</v>
      </c>
      <c r="E55" s="292" t="s">
        <v>134</v>
      </c>
      <c r="F55" s="293">
        <v>1</v>
      </c>
      <c r="G55" s="293"/>
      <c r="H55" s="294">
        <f t="shared" si="3"/>
        <v>0</v>
      </c>
    </row>
    <row r="56" spans="1:8" ht="12" customHeight="1">
      <c r="A56" s="290">
        <v>54</v>
      </c>
      <c r="B56" s="291" t="s">
        <v>264</v>
      </c>
      <c r="C56" s="292" t="s">
        <v>1470</v>
      </c>
      <c r="D56" s="292" t="s">
        <v>1501</v>
      </c>
      <c r="E56" s="292" t="s">
        <v>135</v>
      </c>
      <c r="F56" s="293">
        <v>1.25</v>
      </c>
      <c r="G56" s="293"/>
      <c r="H56" s="294">
        <f t="shared" si="3"/>
        <v>0</v>
      </c>
    </row>
    <row r="57" spans="1:8" ht="12" customHeight="1">
      <c r="A57" s="290">
        <v>55</v>
      </c>
      <c r="B57" s="291" t="s">
        <v>264</v>
      </c>
      <c r="C57" s="292" t="s">
        <v>1470</v>
      </c>
      <c r="D57" s="292" t="s">
        <v>1502</v>
      </c>
      <c r="E57" s="292" t="s">
        <v>134</v>
      </c>
      <c r="F57" s="293">
        <v>1</v>
      </c>
      <c r="G57" s="293"/>
      <c r="H57" s="294">
        <f t="shared" si="3"/>
        <v>0</v>
      </c>
    </row>
    <row r="58" spans="1:8" ht="12" customHeight="1">
      <c r="A58" s="333"/>
      <c r="B58" s="334"/>
      <c r="C58" s="335"/>
      <c r="D58" s="335"/>
      <c r="E58" s="335"/>
      <c r="F58" s="336"/>
      <c r="G58" s="336"/>
      <c r="H58" s="336"/>
    </row>
    <row r="59" spans="1:8" ht="20.25" customHeight="1">
      <c r="A59" s="325"/>
      <c r="B59" s="326"/>
      <c r="C59" s="327"/>
      <c r="D59" s="327" t="s">
        <v>1473</v>
      </c>
      <c r="E59" s="327"/>
      <c r="F59" s="328"/>
      <c r="G59" s="328"/>
      <c r="H59" s="328">
        <f>H51+H40+H22+H18+H13</f>
        <v>0</v>
      </c>
    </row>
  </sheetData>
  <sheetProtection selectLockedCells="1" selectUnlockedCells="1"/>
  <mergeCells count="5">
    <mergeCell ref="A1:H1"/>
    <mergeCell ref="A6:D6"/>
    <mergeCell ref="A7:D7"/>
    <mergeCell ref="G7:H7"/>
    <mergeCell ref="A8:D8"/>
  </mergeCells>
  <pageMargins left="0.39374999999999999" right="0.39374999999999999" top="0.59027777777777779" bottom="0.78749999999999998" header="0.51180555555555551" footer="0.51180555555555551"/>
  <pageSetup paperSize="9" firstPageNumber="0" fitToHeight="10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9FBF-F83B-4673-807F-7381A229356C}">
  <sheetPr>
    <pageSetUpPr fitToPage="1"/>
  </sheetPr>
  <dimension ref="A1:H34"/>
  <sheetViews>
    <sheetView showGridLines="0" defaultGridColor="0" topLeftCell="A48" colorId="8" workbookViewId="0">
      <selection activeCell="M8" sqref="M8"/>
    </sheetView>
  </sheetViews>
  <sheetFormatPr defaultColWidth="9" defaultRowHeight="12" customHeight="1"/>
  <cols>
    <col min="1" max="1" width="6.42578125" style="329" customWidth="1"/>
    <col min="2" max="2" width="7.140625" style="330" customWidth="1"/>
    <col min="3" max="3" width="13.42578125" style="331" customWidth="1"/>
    <col min="4" max="4" width="48.28515625" style="331" customWidth="1"/>
    <col min="5" max="5" width="4.42578125" style="331" customWidth="1"/>
    <col min="6" max="6" width="9.5703125" style="332" customWidth="1"/>
    <col min="7" max="7" width="9.7109375" style="332" customWidth="1"/>
    <col min="8" max="8" width="14.5703125" style="332" customWidth="1"/>
    <col min="9" max="256" width="9" style="264"/>
    <col min="257" max="257" width="6.42578125" style="264" customWidth="1"/>
    <col min="258" max="258" width="7.140625" style="264" customWidth="1"/>
    <col min="259" max="259" width="13.42578125" style="264" customWidth="1"/>
    <col min="260" max="260" width="48.28515625" style="264" customWidth="1"/>
    <col min="261" max="261" width="4.42578125" style="264" customWidth="1"/>
    <col min="262" max="262" width="9.5703125" style="264" customWidth="1"/>
    <col min="263" max="263" width="9.7109375" style="264" customWidth="1"/>
    <col min="264" max="264" width="14.5703125" style="264" customWidth="1"/>
    <col min="265" max="512" width="9" style="264"/>
    <col min="513" max="513" width="6.42578125" style="264" customWidth="1"/>
    <col min="514" max="514" width="7.140625" style="264" customWidth="1"/>
    <col min="515" max="515" width="13.42578125" style="264" customWidth="1"/>
    <col min="516" max="516" width="48.28515625" style="264" customWidth="1"/>
    <col min="517" max="517" width="4.42578125" style="264" customWidth="1"/>
    <col min="518" max="518" width="9.5703125" style="264" customWidth="1"/>
    <col min="519" max="519" width="9.7109375" style="264" customWidth="1"/>
    <col min="520" max="520" width="14.5703125" style="264" customWidth="1"/>
    <col min="521" max="768" width="9" style="264"/>
    <col min="769" max="769" width="6.42578125" style="264" customWidth="1"/>
    <col min="770" max="770" width="7.140625" style="264" customWidth="1"/>
    <col min="771" max="771" width="13.42578125" style="264" customWidth="1"/>
    <col min="772" max="772" width="48.28515625" style="264" customWidth="1"/>
    <col min="773" max="773" width="4.42578125" style="264" customWidth="1"/>
    <col min="774" max="774" width="9.5703125" style="264" customWidth="1"/>
    <col min="775" max="775" width="9.7109375" style="264" customWidth="1"/>
    <col min="776" max="776" width="14.5703125" style="264" customWidth="1"/>
    <col min="777" max="1024" width="9" style="264"/>
    <col min="1025" max="1025" width="6.42578125" style="264" customWidth="1"/>
    <col min="1026" max="1026" width="7.140625" style="264" customWidth="1"/>
    <col min="1027" max="1027" width="13.42578125" style="264" customWidth="1"/>
    <col min="1028" max="1028" width="48.28515625" style="264" customWidth="1"/>
    <col min="1029" max="1029" width="4.42578125" style="264" customWidth="1"/>
    <col min="1030" max="1030" width="9.5703125" style="264" customWidth="1"/>
    <col min="1031" max="1031" width="9.7109375" style="264" customWidth="1"/>
    <col min="1032" max="1032" width="14.5703125" style="264" customWidth="1"/>
    <col min="1033" max="1280" width="9" style="264"/>
    <col min="1281" max="1281" width="6.42578125" style="264" customWidth="1"/>
    <col min="1282" max="1282" width="7.140625" style="264" customWidth="1"/>
    <col min="1283" max="1283" width="13.42578125" style="264" customWidth="1"/>
    <col min="1284" max="1284" width="48.28515625" style="264" customWidth="1"/>
    <col min="1285" max="1285" width="4.42578125" style="264" customWidth="1"/>
    <col min="1286" max="1286" width="9.5703125" style="264" customWidth="1"/>
    <col min="1287" max="1287" width="9.7109375" style="264" customWidth="1"/>
    <col min="1288" max="1288" width="14.5703125" style="264" customWidth="1"/>
    <col min="1289" max="1536" width="9" style="264"/>
    <col min="1537" max="1537" width="6.42578125" style="264" customWidth="1"/>
    <col min="1538" max="1538" width="7.140625" style="264" customWidth="1"/>
    <col min="1539" max="1539" width="13.42578125" style="264" customWidth="1"/>
    <col min="1540" max="1540" width="48.28515625" style="264" customWidth="1"/>
    <col min="1541" max="1541" width="4.42578125" style="264" customWidth="1"/>
    <col min="1542" max="1542" width="9.5703125" style="264" customWidth="1"/>
    <col min="1543" max="1543" width="9.7109375" style="264" customWidth="1"/>
    <col min="1544" max="1544" width="14.5703125" style="264" customWidth="1"/>
    <col min="1545" max="1792" width="9" style="264"/>
    <col min="1793" max="1793" width="6.42578125" style="264" customWidth="1"/>
    <col min="1794" max="1794" width="7.140625" style="264" customWidth="1"/>
    <col min="1795" max="1795" width="13.42578125" style="264" customWidth="1"/>
    <col min="1796" max="1796" width="48.28515625" style="264" customWidth="1"/>
    <col min="1797" max="1797" width="4.42578125" style="264" customWidth="1"/>
    <col min="1798" max="1798" width="9.5703125" style="264" customWidth="1"/>
    <col min="1799" max="1799" width="9.7109375" style="264" customWidth="1"/>
    <col min="1800" max="1800" width="14.5703125" style="264" customWidth="1"/>
    <col min="1801" max="2048" width="9" style="264"/>
    <col min="2049" max="2049" width="6.42578125" style="264" customWidth="1"/>
    <col min="2050" max="2050" width="7.140625" style="264" customWidth="1"/>
    <col min="2051" max="2051" width="13.42578125" style="264" customWidth="1"/>
    <col min="2052" max="2052" width="48.28515625" style="264" customWidth="1"/>
    <col min="2053" max="2053" width="4.42578125" style="264" customWidth="1"/>
    <col min="2054" max="2054" width="9.5703125" style="264" customWidth="1"/>
    <col min="2055" max="2055" width="9.7109375" style="264" customWidth="1"/>
    <col min="2056" max="2056" width="14.5703125" style="264" customWidth="1"/>
    <col min="2057" max="2304" width="9" style="264"/>
    <col min="2305" max="2305" width="6.42578125" style="264" customWidth="1"/>
    <col min="2306" max="2306" width="7.140625" style="264" customWidth="1"/>
    <col min="2307" max="2307" width="13.42578125" style="264" customWidth="1"/>
    <col min="2308" max="2308" width="48.28515625" style="264" customWidth="1"/>
    <col min="2309" max="2309" width="4.42578125" style="264" customWidth="1"/>
    <col min="2310" max="2310" width="9.5703125" style="264" customWidth="1"/>
    <col min="2311" max="2311" width="9.7109375" style="264" customWidth="1"/>
    <col min="2312" max="2312" width="14.5703125" style="264" customWidth="1"/>
    <col min="2313" max="2560" width="9" style="264"/>
    <col min="2561" max="2561" width="6.42578125" style="264" customWidth="1"/>
    <col min="2562" max="2562" width="7.140625" style="264" customWidth="1"/>
    <col min="2563" max="2563" width="13.42578125" style="264" customWidth="1"/>
    <col min="2564" max="2564" width="48.28515625" style="264" customWidth="1"/>
    <col min="2565" max="2565" width="4.42578125" style="264" customWidth="1"/>
    <col min="2566" max="2566" width="9.5703125" style="264" customWidth="1"/>
    <col min="2567" max="2567" width="9.7109375" style="264" customWidth="1"/>
    <col min="2568" max="2568" width="14.5703125" style="264" customWidth="1"/>
    <col min="2569" max="2816" width="9" style="264"/>
    <col min="2817" max="2817" width="6.42578125" style="264" customWidth="1"/>
    <col min="2818" max="2818" width="7.140625" style="264" customWidth="1"/>
    <col min="2819" max="2819" width="13.42578125" style="264" customWidth="1"/>
    <col min="2820" max="2820" width="48.28515625" style="264" customWidth="1"/>
    <col min="2821" max="2821" width="4.42578125" style="264" customWidth="1"/>
    <col min="2822" max="2822" width="9.5703125" style="264" customWidth="1"/>
    <col min="2823" max="2823" width="9.7109375" style="264" customWidth="1"/>
    <col min="2824" max="2824" width="14.5703125" style="264" customWidth="1"/>
    <col min="2825" max="3072" width="9" style="264"/>
    <col min="3073" max="3073" width="6.42578125" style="264" customWidth="1"/>
    <col min="3074" max="3074" width="7.140625" style="264" customWidth="1"/>
    <col min="3075" max="3075" width="13.42578125" style="264" customWidth="1"/>
    <col min="3076" max="3076" width="48.28515625" style="264" customWidth="1"/>
    <col min="3077" max="3077" width="4.42578125" style="264" customWidth="1"/>
    <col min="3078" max="3078" width="9.5703125" style="264" customWidth="1"/>
    <col min="3079" max="3079" width="9.7109375" style="264" customWidth="1"/>
    <col min="3080" max="3080" width="14.5703125" style="264" customWidth="1"/>
    <col min="3081" max="3328" width="9" style="264"/>
    <col min="3329" max="3329" width="6.42578125" style="264" customWidth="1"/>
    <col min="3330" max="3330" width="7.140625" style="264" customWidth="1"/>
    <col min="3331" max="3331" width="13.42578125" style="264" customWidth="1"/>
    <col min="3332" max="3332" width="48.28515625" style="264" customWidth="1"/>
    <col min="3333" max="3333" width="4.42578125" style="264" customWidth="1"/>
    <col min="3334" max="3334" width="9.5703125" style="264" customWidth="1"/>
    <col min="3335" max="3335" width="9.7109375" style="264" customWidth="1"/>
    <col min="3336" max="3336" width="14.5703125" style="264" customWidth="1"/>
    <col min="3337" max="3584" width="9" style="264"/>
    <col min="3585" max="3585" width="6.42578125" style="264" customWidth="1"/>
    <col min="3586" max="3586" width="7.140625" style="264" customWidth="1"/>
    <col min="3587" max="3587" width="13.42578125" style="264" customWidth="1"/>
    <col min="3588" max="3588" width="48.28515625" style="264" customWidth="1"/>
    <col min="3589" max="3589" width="4.42578125" style="264" customWidth="1"/>
    <col min="3590" max="3590" width="9.5703125" style="264" customWidth="1"/>
    <col min="3591" max="3591" width="9.7109375" style="264" customWidth="1"/>
    <col min="3592" max="3592" width="14.5703125" style="264" customWidth="1"/>
    <col min="3593" max="3840" width="9" style="264"/>
    <col min="3841" max="3841" width="6.42578125" style="264" customWidth="1"/>
    <col min="3842" max="3842" width="7.140625" style="264" customWidth="1"/>
    <col min="3843" max="3843" width="13.42578125" style="264" customWidth="1"/>
    <col min="3844" max="3844" width="48.28515625" style="264" customWidth="1"/>
    <col min="3845" max="3845" width="4.42578125" style="264" customWidth="1"/>
    <col min="3846" max="3846" width="9.5703125" style="264" customWidth="1"/>
    <col min="3847" max="3847" width="9.7109375" style="264" customWidth="1"/>
    <col min="3848" max="3848" width="14.5703125" style="264" customWidth="1"/>
    <col min="3849" max="4096" width="9" style="264"/>
    <col min="4097" max="4097" width="6.42578125" style="264" customWidth="1"/>
    <col min="4098" max="4098" width="7.140625" style="264" customWidth="1"/>
    <col min="4099" max="4099" width="13.42578125" style="264" customWidth="1"/>
    <col min="4100" max="4100" width="48.28515625" style="264" customWidth="1"/>
    <col min="4101" max="4101" width="4.42578125" style="264" customWidth="1"/>
    <col min="4102" max="4102" width="9.5703125" style="264" customWidth="1"/>
    <col min="4103" max="4103" width="9.7109375" style="264" customWidth="1"/>
    <col min="4104" max="4104" width="14.5703125" style="264" customWidth="1"/>
    <col min="4105" max="4352" width="9" style="264"/>
    <col min="4353" max="4353" width="6.42578125" style="264" customWidth="1"/>
    <col min="4354" max="4354" width="7.140625" style="264" customWidth="1"/>
    <col min="4355" max="4355" width="13.42578125" style="264" customWidth="1"/>
    <col min="4356" max="4356" width="48.28515625" style="264" customWidth="1"/>
    <col min="4357" max="4357" width="4.42578125" style="264" customWidth="1"/>
    <col min="4358" max="4358" width="9.5703125" style="264" customWidth="1"/>
    <col min="4359" max="4359" width="9.7109375" style="264" customWidth="1"/>
    <col min="4360" max="4360" width="14.5703125" style="264" customWidth="1"/>
    <col min="4361" max="4608" width="9" style="264"/>
    <col min="4609" max="4609" width="6.42578125" style="264" customWidth="1"/>
    <col min="4610" max="4610" width="7.140625" style="264" customWidth="1"/>
    <col min="4611" max="4611" width="13.42578125" style="264" customWidth="1"/>
    <col min="4612" max="4612" width="48.28515625" style="264" customWidth="1"/>
    <col min="4613" max="4613" width="4.42578125" style="264" customWidth="1"/>
    <col min="4614" max="4614" width="9.5703125" style="264" customWidth="1"/>
    <col min="4615" max="4615" width="9.7109375" style="264" customWidth="1"/>
    <col min="4616" max="4616" width="14.5703125" style="264" customWidth="1"/>
    <col min="4617" max="4864" width="9" style="264"/>
    <col min="4865" max="4865" width="6.42578125" style="264" customWidth="1"/>
    <col min="4866" max="4866" width="7.140625" style="264" customWidth="1"/>
    <col min="4867" max="4867" width="13.42578125" style="264" customWidth="1"/>
    <col min="4868" max="4868" width="48.28515625" style="264" customWidth="1"/>
    <col min="4869" max="4869" width="4.42578125" style="264" customWidth="1"/>
    <col min="4870" max="4870" width="9.5703125" style="264" customWidth="1"/>
    <col min="4871" max="4871" width="9.7109375" style="264" customWidth="1"/>
    <col min="4872" max="4872" width="14.5703125" style="264" customWidth="1"/>
    <col min="4873" max="5120" width="9" style="264"/>
    <col min="5121" max="5121" width="6.42578125" style="264" customWidth="1"/>
    <col min="5122" max="5122" width="7.140625" style="264" customWidth="1"/>
    <col min="5123" max="5123" width="13.42578125" style="264" customWidth="1"/>
    <col min="5124" max="5124" width="48.28515625" style="264" customWidth="1"/>
    <col min="5125" max="5125" width="4.42578125" style="264" customWidth="1"/>
    <col min="5126" max="5126" width="9.5703125" style="264" customWidth="1"/>
    <col min="5127" max="5127" width="9.7109375" style="264" customWidth="1"/>
    <col min="5128" max="5128" width="14.5703125" style="264" customWidth="1"/>
    <col min="5129" max="5376" width="9" style="264"/>
    <col min="5377" max="5377" width="6.42578125" style="264" customWidth="1"/>
    <col min="5378" max="5378" width="7.140625" style="264" customWidth="1"/>
    <col min="5379" max="5379" width="13.42578125" style="264" customWidth="1"/>
    <col min="5380" max="5380" width="48.28515625" style="264" customWidth="1"/>
    <col min="5381" max="5381" width="4.42578125" style="264" customWidth="1"/>
    <col min="5382" max="5382" width="9.5703125" style="264" customWidth="1"/>
    <col min="5383" max="5383" width="9.7109375" style="264" customWidth="1"/>
    <col min="5384" max="5384" width="14.5703125" style="264" customWidth="1"/>
    <col min="5385" max="5632" width="9" style="264"/>
    <col min="5633" max="5633" width="6.42578125" style="264" customWidth="1"/>
    <col min="5634" max="5634" width="7.140625" style="264" customWidth="1"/>
    <col min="5635" max="5635" width="13.42578125" style="264" customWidth="1"/>
    <col min="5636" max="5636" width="48.28515625" style="264" customWidth="1"/>
    <col min="5637" max="5637" width="4.42578125" style="264" customWidth="1"/>
    <col min="5638" max="5638" width="9.5703125" style="264" customWidth="1"/>
    <col min="5639" max="5639" width="9.7109375" style="264" customWidth="1"/>
    <col min="5640" max="5640" width="14.5703125" style="264" customWidth="1"/>
    <col min="5641" max="5888" width="9" style="264"/>
    <col min="5889" max="5889" width="6.42578125" style="264" customWidth="1"/>
    <col min="5890" max="5890" width="7.140625" style="264" customWidth="1"/>
    <col min="5891" max="5891" width="13.42578125" style="264" customWidth="1"/>
    <col min="5892" max="5892" width="48.28515625" style="264" customWidth="1"/>
    <col min="5893" max="5893" width="4.42578125" style="264" customWidth="1"/>
    <col min="5894" max="5894" width="9.5703125" style="264" customWidth="1"/>
    <col min="5895" max="5895" width="9.7109375" style="264" customWidth="1"/>
    <col min="5896" max="5896" width="14.5703125" style="264" customWidth="1"/>
    <col min="5897" max="6144" width="9" style="264"/>
    <col min="6145" max="6145" width="6.42578125" style="264" customWidth="1"/>
    <col min="6146" max="6146" width="7.140625" style="264" customWidth="1"/>
    <col min="6147" max="6147" width="13.42578125" style="264" customWidth="1"/>
    <col min="6148" max="6148" width="48.28515625" style="264" customWidth="1"/>
    <col min="6149" max="6149" width="4.42578125" style="264" customWidth="1"/>
    <col min="6150" max="6150" width="9.5703125" style="264" customWidth="1"/>
    <col min="6151" max="6151" width="9.7109375" style="264" customWidth="1"/>
    <col min="6152" max="6152" width="14.5703125" style="264" customWidth="1"/>
    <col min="6153" max="6400" width="9" style="264"/>
    <col min="6401" max="6401" width="6.42578125" style="264" customWidth="1"/>
    <col min="6402" max="6402" width="7.140625" style="264" customWidth="1"/>
    <col min="6403" max="6403" width="13.42578125" style="264" customWidth="1"/>
    <col min="6404" max="6404" width="48.28515625" style="264" customWidth="1"/>
    <col min="6405" max="6405" width="4.42578125" style="264" customWidth="1"/>
    <col min="6406" max="6406" width="9.5703125" style="264" customWidth="1"/>
    <col min="6407" max="6407" width="9.7109375" style="264" customWidth="1"/>
    <col min="6408" max="6408" width="14.5703125" style="264" customWidth="1"/>
    <col min="6409" max="6656" width="9" style="264"/>
    <col min="6657" max="6657" width="6.42578125" style="264" customWidth="1"/>
    <col min="6658" max="6658" width="7.140625" style="264" customWidth="1"/>
    <col min="6659" max="6659" width="13.42578125" style="264" customWidth="1"/>
    <col min="6660" max="6660" width="48.28515625" style="264" customWidth="1"/>
    <col min="6661" max="6661" width="4.42578125" style="264" customWidth="1"/>
    <col min="6662" max="6662" width="9.5703125" style="264" customWidth="1"/>
    <col min="6663" max="6663" width="9.7109375" style="264" customWidth="1"/>
    <col min="6664" max="6664" width="14.5703125" style="264" customWidth="1"/>
    <col min="6665" max="6912" width="9" style="264"/>
    <col min="6913" max="6913" width="6.42578125" style="264" customWidth="1"/>
    <col min="6914" max="6914" width="7.140625" style="264" customWidth="1"/>
    <col min="6915" max="6915" width="13.42578125" style="264" customWidth="1"/>
    <col min="6916" max="6916" width="48.28515625" style="264" customWidth="1"/>
    <col min="6917" max="6917" width="4.42578125" style="264" customWidth="1"/>
    <col min="6918" max="6918" width="9.5703125" style="264" customWidth="1"/>
    <col min="6919" max="6919" width="9.7109375" style="264" customWidth="1"/>
    <col min="6920" max="6920" width="14.5703125" style="264" customWidth="1"/>
    <col min="6921" max="7168" width="9" style="264"/>
    <col min="7169" max="7169" width="6.42578125" style="264" customWidth="1"/>
    <col min="7170" max="7170" width="7.140625" style="264" customWidth="1"/>
    <col min="7171" max="7171" width="13.42578125" style="264" customWidth="1"/>
    <col min="7172" max="7172" width="48.28515625" style="264" customWidth="1"/>
    <col min="7173" max="7173" width="4.42578125" style="264" customWidth="1"/>
    <col min="7174" max="7174" width="9.5703125" style="264" customWidth="1"/>
    <col min="7175" max="7175" width="9.7109375" style="264" customWidth="1"/>
    <col min="7176" max="7176" width="14.5703125" style="264" customWidth="1"/>
    <col min="7177" max="7424" width="9" style="264"/>
    <col min="7425" max="7425" width="6.42578125" style="264" customWidth="1"/>
    <col min="7426" max="7426" width="7.140625" style="264" customWidth="1"/>
    <col min="7427" max="7427" width="13.42578125" style="264" customWidth="1"/>
    <col min="7428" max="7428" width="48.28515625" style="264" customWidth="1"/>
    <col min="7429" max="7429" width="4.42578125" style="264" customWidth="1"/>
    <col min="7430" max="7430" width="9.5703125" style="264" customWidth="1"/>
    <col min="7431" max="7431" width="9.7109375" style="264" customWidth="1"/>
    <col min="7432" max="7432" width="14.5703125" style="264" customWidth="1"/>
    <col min="7433" max="7680" width="9" style="264"/>
    <col min="7681" max="7681" width="6.42578125" style="264" customWidth="1"/>
    <col min="7682" max="7682" width="7.140625" style="264" customWidth="1"/>
    <col min="7683" max="7683" width="13.42578125" style="264" customWidth="1"/>
    <col min="7684" max="7684" width="48.28515625" style="264" customWidth="1"/>
    <col min="7685" max="7685" width="4.42578125" style="264" customWidth="1"/>
    <col min="7686" max="7686" width="9.5703125" style="264" customWidth="1"/>
    <col min="7687" max="7687" width="9.7109375" style="264" customWidth="1"/>
    <col min="7688" max="7688" width="14.5703125" style="264" customWidth="1"/>
    <col min="7689" max="7936" width="9" style="264"/>
    <col min="7937" max="7937" width="6.42578125" style="264" customWidth="1"/>
    <col min="7938" max="7938" width="7.140625" style="264" customWidth="1"/>
    <col min="7939" max="7939" width="13.42578125" style="264" customWidth="1"/>
    <col min="7940" max="7940" width="48.28515625" style="264" customWidth="1"/>
    <col min="7941" max="7941" width="4.42578125" style="264" customWidth="1"/>
    <col min="7942" max="7942" width="9.5703125" style="264" customWidth="1"/>
    <col min="7943" max="7943" width="9.7109375" style="264" customWidth="1"/>
    <col min="7944" max="7944" width="14.5703125" style="264" customWidth="1"/>
    <col min="7945" max="8192" width="9" style="264"/>
    <col min="8193" max="8193" width="6.42578125" style="264" customWidth="1"/>
    <col min="8194" max="8194" width="7.140625" style="264" customWidth="1"/>
    <col min="8195" max="8195" width="13.42578125" style="264" customWidth="1"/>
    <col min="8196" max="8196" width="48.28515625" style="264" customWidth="1"/>
    <col min="8197" max="8197" width="4.42578125" style="264" customWidth="1"/>
    <col min="8198" max="8198" width="9.5703125" style="264" customWidth="1"/>
    <col min="8199" max="8199" width="9.7109375" style="264" customWidth="1"/>
    <col min="8200" max="8200" width="14.5703125" style="264" customWidth="1"/>
    <col min="8201" max="8448" width="9" style="264"/>
    <col min="8449" max="8449" width="6.42578125" style="264" customWidth="1"/>
    <col min="8450" max="8450" width="7.140625" style="264" customWidth="1"/>
    <col min="8451" max="8451" width="13.42578125" style="264" customWidth="1"/>
    <col min="8452" max="8452" width="48.28515625" style="264" customWidth="1"/>
    <col min="8453" max="8453" width="4.42578125" style="264" customWidth="1"/>
    <col min="8454" max="8454" width="9.5703125" style="264" customWidth="1"/>
    <col min="8455" max="8455" width="9.7109375" style="264" customWidth="1"/>
    <col min="8456" max="8456" width="14.5703125" style="264" customWidth="1"/>
    <col min="8457" max="8704" width="9" style="264"/>
    <col min="8705" max="8705" width="6.42578125" style="264" customWidth="1"/>
    <col min="8706" max="8706" width="7.140625" style="264" customWidth="1"/>
    <col min="8707" max="8707" width="13.42578125" style="264" customWidth="1"/>
    <col min="8708" max="8708" width="48.28515625" style="264" customWidth="1"/>
    <col min="8709" max="8709" width="4.42578125" style="264" customWidth="1"/>
    <col min="8710" max="8710" width="9.5703125" style="264" customWidth="1"/>
    <col min="8711" max="8711" width="9.7109375" style="264" customWidth="1"/>
    <col min="8712" max="8712" width="14.5703125" style="264" customWidth="1"/>
    <col min="8713" max="8960" width="9" style="264"/>
    <col min="8961" max="8961" width="6.42578125" style="264" customWidth="1"/>
    <col min="8962" max="8962" width="7.140625" style="264" customWidth="1"/>
    <col min="8963" max="8963" width="13.42578125" style="264" customWidth="1"/>
    <col min="8964" max="8964" width="48.28515625" style="264" customWidth="1"/>
    <col min="8965" max="8965" width="4.42578125" style="264" customWidth="1"/>
    <col min="8966" max="8966" width="9.5703125" style="264" customWidth="1"/>
    <col min="8967" max="8967" width="9.7109375" style="264" customWidth="1"/>
    <col min="8968" max="8968" width="14.5703125" style="264" customWidth="1"/>
    <col min="8969" max="9216" width="9" style="264"/>
    <col min="9217" max="9217" width="6.42578125" style="264" customWidth="1"/>
    <col min="9218" max="9218" width="7.140625" style="264" customWidth="1"/>
    <col min="9219" max="9219" width="13.42578125" style="264" customWidth="1"/>
    <col min="9220" max="9220" width="48.28515625" style="264" customWidth="1"/>
    <col min="9221" max="9221" width="4.42578125" style="264" customWidth="1"/>
    <col min="9222" max="9222" width="9.5703125" style="264" customWidth="1"/>
    <col min="9223" max="9223" width="9.7109375" style="264" customWidth="1"/>
    <col min="9224" max="9224" width="14.5703125" style="264" customWidth="1"/>
    <col min="9225" max="9472" width="9" style="264"/>
    <col min="9473" max="9473" width="6.42578125" style="264" customWidth="1"/>
    <col min="9474" max="9474" width="7.140625" style="264" customWidth="1"/>
    <col min="9475" max="9475" width="13.42578125" style="264" customWidth="1"/>
    <col min="9476" max="9476" width="48.28515625" style="264" customWidth="1"/>
    <col min="9477" max="9477" width="4.42578125" style="264" customWidth="1"/>
    <col min="9478" max="9478" width="9.5703125" style="264" customWidth="1"/>
    <col min="9479" max="9479" width="9.7109375" style="264" customWidth="1"/>
    <col min="9480" max="9480" width="14.5703125" style="264" customWidth="1"/>
    <col min="9481" max="9728" width="9" style="264"/>
    <col min="9729" max="9729" width="6.42578125" style="264" customWidth="1"/>
    <col min="9730" max="9730" width="7.140625" style="264" customWidth="1"/>
    <col min="9731" max="9731" width="13.42578125" style="264" customWidth="1"/>
    <col min="9732" max="9732" width="48.28515625" style="264" customWidth="1"/>
    <col min="9733" max="9733" width="4.42578125" style="264" customWidth="1"/>
    <col min="9734" max="9734" width="9.5703125" style="264" customWidth="1"/>
    <col min="9735" max="9735" width="9.7109375" style="264" customWidth="1"/>
    <col min="9736" max="9736" width="14.5703125" style="264" customWidth="1"/>
    <col min="9737" max="9984" width="9" style="264"/>
    <col min="9985" max="9985" width="6.42578125" style="264" customWidth="1"/>
    <col min="9986" max="9986" width="7.140625" style="264" customWidth="1"/>
    <col min="9987" max="9987" width="13.42578125" style="264" customWidth="1"/>
    <col min="9988" max="9988" width="48.28515625" style="264" customWidth="1"/>
    <col min="9989" max="9989" width="4.42578125" style="264" customWidth="1"/>
    <col min="9990" max="9990" width="9.5703125" style="264" customWidth="1"/>
    <col min="9991" max="9991" width="9.7109375" style="264" customWidth="1"/>
    <col min="9992" max="9992" width="14.5703125" style="264" customWidth="1"/>
    <col min="9993" max="10240" width="9" style="264"/>
    <col min="10241" max="10241" width="6.42578125" style="264" customWidth="1"/>
    <col min="10242" max="10242" width="7.140625" style="264" customWidth="1"/>
    <col min="10243" max="10243" width="13.42578125" style="264" customWidth="1"/>
    <col min="10244" max="10244" width="48.28515625" style="264" customWidth="1"/>
    <col min="10245" max="10245" width="4.42578125" style="264" customWidth="1"/>
    <col min="10246" max="10246" width="9.5703125" style="264" customWidth="1"/>
    <col min="10247" max="10247" width="9.7109375" style="264" customWidth="1"/>
    <col min="10248" max="10248" width="14.5703125" style="264" customWidth="1"/>
    <col min="10249" max="10496" width="9" style="264"/>
    <col min="10497" max="10497" width="6.42578125" style="264" customWidth="1"/>
    <col min="10498" max="10498" width="7.140625" style="264" customWidth="1"/>
    <col min="10499" max="10499" width="13.42578125" style="264" customWidth="1"/>
    <col min="10500" max="10500" width="48.28515625" style="264" customWidth="1"/>
    <col min="10501" max="10501" width="4.42578125" style="264" customWidth="1"/>
    <col min="10502" max="10502" width="9.5703125" style="264" customWidth="1"/>
    <col min="10503" max="10503" width="9.7109375" style="264" customWidth="1"/>
    <col min="10504" max="10504" width="14.5703125" style="264" customWidth="1"/>
    <col min="10505" max="10752" width="9" style="264"/>
    <col min="10753" max="10753" width="6.42578125" style="264" customWidth="1"/>
    <col min="10754" max="10754" width="7.140625" style="264" customWidth="1"/>
    <col min="10755" max="10755" width="13.42578125" style="264" customWidth="1"/>
    <col min="10756" max="10756" width="48.28515625" style="264" customWidth="1"/>
    <col min="10757" max="10757" width="4.42578125" style="264" customWidth="1"/>
    <col min="10758" max="10758" width="9.5703125" style="264" customWidth="1"/>
    <col min="10759" max="10759" width="9.7109375" style="264" customWidth="1"/>
    <col min="10760" max="10760" width="14.5703125" style="264" customWidth="1"/>
    <col min="10761" max="11008" width="9" style="264"/>
    <col min="11009" max="11009" width="6.42578125" style="264" customWidth="1"/>
    <col min="11010" max="11010" width="7.140625" style="264" customWidth="1"/>
    <col min="11011" max="11011" width="13.42578125" style="264" customWidth="1"/>
    <col min="11012" max="11012" width="48.28515625" style="264" customWidth="1"/>
    <col min="11013" max="11013" width="4.42578125" style="264" customWidth="1"/>
    <col min="11014" max="11014" width="9.5703125" style="264" customWidth="1"/>
    <col min="11015" max="11015" width="9.7109375" style="264" customWidth="1"/>
    <col min="11016" max="11016" width="14.5703125" style="264" customWidth="1"/>
    <col min="11017" max="11264" width="9" style="264"/>
    <col min="11265" max="11265" width="6.42578125" style="264" customWidth="1"/>
    <col min="11266" max="11266" width="7.140625" style="264" customWidth="1"/>
    <col min="11267" max="11267" width="13.42578125" style="264" customWidth="1"/>
    <col min="11268" max="11268" width="48.28515625" style="264" customWidth="1"/>
    <col min="11269" max="11269" width="4.42578125" style="264" customWidth="1"/>
    <col min="11270" max="11270" width="9.5703125" style="264" customWidth="1"/>
    <col min="11271" max="11271" width="9.7109375" style="264" customWidth="1"/>
    <col min="11272" max="11272" width="14.5703125" style="264" customWidth="1"/>
    <col min="11273" max="11520" width="9" style="264"/>
    <col min="11521" max="11521" width="6.42578125" style="264" customWidth="1"/>
    <col min="11522" max="11522" width="7.140625" style="264" customWidth="1"/>
    <col min="11523" max="11523" width="13.42578125" style="264" customWidth="1"/>
    <col min="11524" max="11524" width="48.28515625" style="264" customWidth="1"/>
    <col min="11525" max="11525" width="4.42578125" style="264" customWidth="1"/>
    <col min="11526" max="11526" width="9.5703125" style="264" customWidth="1"/>
    <col min="11527" max="11527" width="9.7109375" style="264" customWidth="1"/>
    <col min="11528" max="11528" width="14.5703125" style="264" customWidth="1"/>
    <col min="11529" max="11776" width="9" style="264"/>
    <col min="11777" max="11777" width="6.42578125" style="264" customWidth="1"/>
    <col min="11778" max="11778" width="7.140625" style="264" customWidth="1"/>
    <col min="11779" max="11779" width="13.42578125" style="264" customWidth="1"/>
    <col min="11780" max="11780" width="48.28515625" style="264" customWidth="1"/>
    <col min="11781" max="11781" width="4.42578125" style="264" customWidth="1"/>
    <col min="11782" max="11782" width="9.5703125" style="264" customWidth="1"/>
    <col min="11783" max="11783" width="9.7109375" style="264" customWidth="1"/>
    <col min="11784" max="11784" width="14.5703125" style="264" customWidth="1"/>
    <col min="11785" max="12032" width="9" style="264"/>
    <col min="12033" max="12033" width="6.42578125" style="264" customWidth="1"/>
    <col min="12034" max="12034" width="7.140625" style="264" customWidth="1"/>
    <col min="12035" max="12035" width="13.42578125" style="264" customWidth="1"/>
    <col min="12036" max="12036" width="48.28515625" style="264" customWidth="1"/>
    <col min="12037" max="12037" width="4.42578125" style="264" customWidth="1"/>
    <col min="12038" max="12038" width="9.5703125" style="264" customWidth="1"/>
    <col min="12039" max="12039" width="9.7109375" style="264" customWidth="1"/>
    <col min="12040" max="12040" width="14.5703125" style="264" customWidth="1"/>
    <col min="12041" max="12288" width="9" style="264"/>
    <col min="12289" max="12289" width="6.42578125" style="264" customWidth="1"/>
    <col min="12290" max="12290" width="7.140625" style="264" customWidth="1"/>
    <col min="12291" max="12291" width="13.42578125" style="264" customWidth="1"/>
    <col min="12292" max="12292" width="48.28515625" style="264" customWidth="1"/>
    <col min="12293" max="12293" width="4.42578125" style="264" customWidth="1"/>
    <col min="12294" max="12294" width="9.5703125" style="264" customWidth="1"/>
    <col min="12295" max="12295" width="9.7109375" style="264" customWidth="1"/>
    <col min="12296" max="12296" width="14.5703125" style="264" customWidth="1"/>
    <col min="12297" max="12544" width="9" style="264"/>
    <col min="12545" max="12545" width="6.42578125" style="264" customWidth="1"/>
    <col min="12546" max="12546" width="7.140625" style="264" customWidth="1"/>
    <col min="12547" max="12547" width="13.42578125" style="264" customWidth="1"/>
    <col min="12548" max="12548" width="48.28515625" style="264" customWidth="1"/>
    <col min="12549" max="12549" width="4.42578125" style="264" customWidth="1"/>
    <col min="12550" max="12550" width="9.5703125" style="264" customWidth="1"/>
    <col min="12551" max="12551" width="9.7109375" style="264" customWidth="1"/>
    <col min="12552" max="12552" width="14.5703125" style="264" customWidth="1"/>
    <col min="12553" max="12800" width="9" style="264"/>
    <col min="12801" max="12801" width="6.42578125" style="264" customWidth="1"/>
    <col min="12802" max="12802" width="7.140625" style="264" customWidth="1"/>
    <col min="12803" max="12803" width="13.42578125" style="264" customWidth="1"/>
    <col min="12804" max="12804" width="48.28515625" style="264" customWidth="1"/>
    <col min="12805" max="12805" width="4.42578125" style="264" customWidth="1"/>
    <col min="12806" max="12806" width="9.5703125" style="264" customWidth="1"/>
    <col min="12807" max="12807" width="9.7109375" style="264" customWidth="1"/>
    <col min="12808" max="12808" width="14.5703125" style="264" customWidth="1"/>
    <col min="12809" max="13056" width="9" style="264"/>
    <col min="13057" max="13057" width="6.42578125" style="264" customWidth="1"/>
    <col min="13058" max="13058" width="7.140625" style="264" customWidth="1"/>
    <col min="13059" max="13059" width="13.42578125" style="264" customWidth="1"/>
    <col min="13060" max="13060" width="48.28515625" style="264" customWidth="1"/>
    <col min="13061" max="13061" width="4.42578125" style="264" customWidth="1"/>
    <col min="13062" max="13062" width="9.5703125" style="264" customWidth="1"/>
    <col min="13063" max="13063" width="9.7109375" style="264" customWidth="1"/>
    <col min="13064" max="13064" width="14.5703125" style="264" customWidth="1"/>
    <col min="13065" max="13312" width="9" style="264"/>
    <col min="13313" max="13313" width="6.42578125" style="264" customWidth="1"/>
    <col min="13314" max="13314" width="7.140625" style="264" customWidth="1"/>
    <col min="13315" max="13315" width="13.42578125" style="264" customWidth="1"/>
    <col min="13316" max="13316" width="48.28515625" style="264" customWidth="1"/>
    <col min="13317" max="13317" width="4.42578125" style="264" customWidth="1"/>
    <col min="13318" max="13318" width="9.5703125" style="264" customWidth="1"/>
    <col min="13319" max="13319" width="9.7109375" style="264" customWidth="1"/>
    <col min="13320" max="13320" width="14.5703125" style="264" customWidth="1"/>
    <col min="13321" max="13568" width="9" style="264"/>
    <col min="13569" max="13569" width="6.42578125" style="264" customWidth="1"/>
    <col min="13570" max="13570" width="7.140625" style="264" customWidth="1"/>
    <col min="13571" max="13571" width="13.42578125" style="264" customWidth="1"/>
    <col min="13572" max="13572" width="48.28515625" style="264" customWidth="1"/>
    <col min="13573" max="13573" width="4.42578125" style="264" customWidth="1"/>
    <col min="13574" max="13574" width="9.5703125" style="264" customWidth="1"/>
    <col min="13575" max="13575" width="9.7109375" style="264" customWidth="1"/>
    <col min="13576" max="13576" width="14.5703125" style="264" customWidth="1"/>
    <col min="13577" max="13824" width="9" style="264"/>
    <col min="13825" max="13825" width="6.42578125" style="264" customWidth="1"/>
    <col min="13826" max="13826" width="7.140625" style="264" customWidth="1"/>
    <col min="13827" max="13827" width="13.42578125" style="264" customWidth="1"/>
    <col min="13828" max="13828" width="48.28515625" style="264" customWidth="1"/>
    <col min="13829" max="13829" width="4.42578125" style="264" customWidth="1"/>
    <col min="13830" max="13830" width="9.5703125" style="264" customWidth="1"/>
    <col min="13831" max="13831" width="9.7109375" style="264" customWidth="1"/>
    <col min="13832" max="13832" width="14.5703125" style="264" customWidth="1"/>
    <col min="13833" max="14080" width="9" style="264"/>
    <col min="14081" max="14081" width="6.42578125" style="264" customWidth="1"/>
    <col min="14082" max="14082" width="7.140625" style="264" customWidth="1"/>
    <col min="14083" max="14083" width="13.42578125" style="264" customWidth="1"/>
    <col min="14084" max="14084" width="48.28515625" style="264" customWidth="1"/>
    <col min="14085" max="14085" width="4.42578125" style="264" customWidth="1"/>
    <col min="14086" max="14086" width="9.5703125" style="264" customWidth="1"/>
    <col min="14087" max="14087" width="9.7109375" style="264" customWidth="1"/>
    <col min="14088" max="14088" width="14.5703125" style="264" customWidth="1"/>
    <col min="14089" max="14336" width="9" style="264"/>
    <col min="14337" max="14337" width="6.42578125" style="264" customWidth="1"/>
    <col min="14338" max="14338" width="7.140625" style="264" customWidth="1"/>
    <col min="14339" max="14339" width="13.42578125" style="264" customWidth="1"/>
    <col min="14340" max="14340" width="48.28515625" style="264" customWidth="1"/>
    <col min="14341" max="14341" width="4.42578125" style="264" customWidth="1"/>
    <col min="14342" max="14342" width="9.5703125" style="264" customWidth="1"/>
    <col min="14343" max="14343" width="9.7109375" style="264" customWidth="1"/>
    <col min="14344" max="14344" width="14.5703125" style="264" customWidth="1"/>
    <col min="14345" max="14592" width="9" style="264"/>
    <col min="14593" max="14593" width="6.42578125" style="264" customWidth="1"/>
    <col min="14594" max="14594" width="7.140625" style="264" customWidth="1"/>
    <col min="14595" max="14595" width="13.42578125" style="264" customWidth="1"/>
    <col min="14596" max="14596" width="48.28515625" style="264" customWidth="1"/>
    <col min="14597" max="14597" width="4.42578125" style="264" customWidth="1"/>
    <col min="14598" max="14598" width="9.5703125" style="264" customWidth="1"/>
    <col min="14599" max="14599" width="9.7109375" style="264" customWidth="1"/>
    <col min="14600" max="14600" width="14.5703125" style="264" customWidth="1"/>
    <col min="14601" max="14848" width="9" style="264"/>
    <col min="14849" max="14849" width="6.42578125" style="264" customWidth="1"/>
    <col min="14850" max="14850" width="7.140625" style="264" customWidth="1"/>
    <col min="14851" max="14851" width="13.42578125" style="264" customWidth="1"/>
    <col min="14852" max="14852" width="48.28515625" style="264" customWidth="1"/>
    <col min="14853" max="14853" width="4.42578125" style="264" customWidth="1"/>
    <col min="14854" max="14854" width="9.5703125" style="264" customWidth="1"/>
    <col min="14855" max="14855" width="9.7109375" style="264" customWidth="1"/>
    <col min="14856" max="14856" width="14.5703125" style="264" customWidth="1"/>
    <col min="14857" max="15104" width="9" style="264"/>
    <col min="15105" max="15105" width="6.42578125" style="264" customWidth="1"/>
    <col min="15106" max="15106" width="7.140625" style="264" customWidth="1"/>
    <col min="15107" max="15107" width="13.42578125" style="264" customWidth="1"/>
    <col min="15108" max="15108" width="48.28515625" style="264" customWidth="1"/>
    <col min="15109" max="15109" width="4.42578125" style="264" customWidth="1"/>
    <col min="15110" max="15110" width="9.5703125" style="264" customWidth="1"/>
    <col min="15111" max="15111" width="9.7109375" style="264" customWidth="1"/>
    <col min="15112" max="15112" width="14.5703125" style="264" customWidth="1"/>
    <col min="15113" max="15360" width="9" style="264"/>
    <col min="15361" max="15361" width="6.42578125" style="264" customWidth="1"/>
    <col min="15362" max="15362" width="7.140625" style="264" customWidth="1"/>
    <col min="15363" max="15363" width="13.42578125" style="264" customWidth="1"/>
    <col min="15364" max="15364" width="48.28515625" style="264" customWidth="1"/>
    <col min="15365" max="15365" width="4.42578125" style="264" customWidth="1"/>
    <col min="15366" max="15366" width="9.5703125" style="264" customWidth="1"/>
    <col min="15367" max="15367" width="9.7109375" style="264" customWidth="1"/>
    <col min="15368" max="15368" width="14.5703125" style="264" customWidth="1"/>
    <col min="15369" max="15616" width="9" style="264"/>
    <col min="15617" max="15617" width="6.42578125" style="264" customWidth="1"/>
    <col min="15618" max="15618" width="7.140625" style="264" customWidth="1"/>
    <col min="15619" max="15619" width="13.42578125" style="264" customWidth="1"/>
    <col min="15620" max="15620" width="48.28515625" style="264" customWidth="1"/>
    <col min="15621" max="15621" width="4.42578125" style="264" customWidth="1"/>
    <col min="15622" max="15622" width="9.5703125" style="264" customWidth="1"/>
    <col min="15623" max="15623" width="9.7109375" style="264" customWidth="1"/>
    <col min="15624" max="15624" width="14.5703125" style="264" customWidth="1"/>
    <col min="15625" max="15872" width="9" style="264"/>
    <col min="15873" max="15873" width="6.42578125" style="264" customWidth="1"/>
    <col min="15874" max="15874" width="7.140625" style="264" customWidth="1"/>
    <col min="15875" max="15875" width="13.42578125" style="264" customWidth="1"/>
    <col min="15876" max="15876" width="48.28515625" style="264" customWidth="1"/>
    <col min="15877" max="15877" width="4.42578125" style="264" customWidth="1"/>
    <col min="15878" max="15878" width="9.5703125" style="264" customWidth="1"/>
    <col min="15879" max="15879" width="9.7109375" style="264" customWidth="1"/>
    <col min="15880" max="15880" width="14.5703125" style="264" customWidth="1"/>
    <col min="15881" max="16128" width="9" style="264"/>
    <col min="16129" max="16129" width="6.42578125" style="264" customWidth="1"/>
    <col min="16130" max="16130" width="7.140625" style="264" customWidth="1"/>
    <col min="16131" max="16131" width="13.42578125" style="264" customWidth="1"/>
    <col min="16132" max="16132" width="48.28515625" style="264" customWidth="1"/>
    <col min="16133" max="16133" width="4.42578125" style="264" customWidth="1"/>
    <col min="16134" max="16134" width="9.5703125" style="264" customWidth="1"/>
    <col min="16135" max="16135" width="9.7109375" style="264" customWidth="1"/>
    <col min="16136" max="16136" width="14.5703125" style="264" customWidth="1"/>
    <col min="16137" max="16384" width="9" style="264"/>
  </cols>
  <sheetData>
    <row r="1" spans="1:8" ht="27.75" customHeight="1">
      <c r="A1" s="365" t="s">
        <v>1289</v>
      </c>
      <c r="B1" s="365"/>
      <c r="C1" s="365"/>
      <c r="D1" s="365"/>
      <c r="E1" s="365"/>
      <c r="F1" s="365"/>
      <c r="G1" s="365"/>
      <c r="H1" s="365"/>
    </row>
    <row r="2" spans="1:8" ht="12.75" customHeight="1">
      <c r="A2" s="265" t="s">
        <v>1290</v>
      </c>
      <c r="B2" s="266" t="s">
        <v>357</v>
      </c>
      <c r="C2" s="266"/>
      <c r="D2" s="266"/>
      <c r="E2" s="266"/>
      <c r="F2" s="266"/>
      <c r="G2" s="266"/>
      <c r="H2" s="267"/>
    </row>
    <row r="3" spans="1:8" ht="12.75" customHeight="1">
      <c r="A3" s="265" t="s">
        <v>1523</v>
      </c>
      <c r="B3" s="266"/>
      <c r="C3" s="266"/>
      <c r="D3" s="266"/>
      <c r="E3" s="266"/>
      <c r="F3" s="266"/>
      <c r="G3" s="266"/>
      <c r="H3" s="267"/>
    </row>
    <row r="4" spans="1:8" ht="13.5" customHeight="1">
      <c r="A4" s="268" t="s">
        <v>254</v>
      </c>
      <c r="B4" s="269" t="s">
        <v>1524</v>
      </c>
      <c r="C4" s="268"/>
      <c r="D4" s="270"/>
      <c r="E4" s="266"/>
      <c r="F4" s="266"/>
      <c r="G4" s="266"/>
      <c r="H4" s="267"/>
    </row>
    <row r="5" spans="1:8" ht="6.75" customHeight="1">
      <c r="A5" s="271"/>
      <c r="B5" s="272"/>
      <c r="C5" s="273"/>
      <c r="D5" s="273"/>
      <c r="E5" s="273"/>
      <c r="F5" s="274"/>
      <c r="G5" s="274"/>
      <c r="H5" s="275"/>
    </row>
    <row r="6" spans="1:8" ht="13.5" customHeight="1">
      <c r="A6" s="366" t="s">
        <v>1292</v>
      </c>
      <c r="B6" s="366"/>
      <c r="C6" s="366"/>
      <c r="D6" s="366"/>
      <c r="E6" s="273"/>
      <c r="F6" s="274"/>
      <c r="G6" s="274"/>
      <c r="H6" s="275"/>
    </row>
    <row r="7" spans="1:8" ht="13.5" customHeight="1">
      <c r="A7" s="366" t="s">
        <v>1293</v>
      </c>
      <c r="B7" s="366"/>
      <c r="C7" s="366"/>
      <c r="D7" s="366"/>
      <c r="E7" s="273"/>
      <c r="F7" s="274"/>
      <c r="G7" s="366" t="s">
        <v>1687</v>
      </c>
      <c r="H7" s="366"/>
    </row>
    <row r="8" spans="1:8" ht="13.5" customHeight="1">
      <c r="A8" s="366" t="s">
        <v>1294</v>
      </c>
      <c r="B8" s="366"/>
      <c r="C8" s="366"/>
      <c r="D8" s="366"/>
      <c r="E8" s="266"/>
      <c r="F8" s="266"/>
      <c r="G8" s="266" t="s">
        <v>1688</v>
      </c>
      <c r="H8" s="267"/>
    </row>
    <row r="9" spans="1:8" ht="6.75" customHeight="1">
      <c r="A9" s="266"/>
      <c r="B9" s="266"/>
      <c r="C9" s="266"/>
      <c r="D9" s="266"/>
      <c r="E9" s="266"/>
      <c r="F9" s="266"/>
      <c r="G9" s="266"/>
      <c r="H9" s="267"/>
    </row>
    <row r="10" spans="1:8" ht="24" customHeight="1">
      <c r="A10" s="276" t="s">
        <v>1295</v>
      </c>
      <c r="B10" s="276" t="s">
        <v>1296</v>
      </c>
      <c r="C10" s="276" t="s">
        <v>346</v>
      </c>
      <c r="D10" s="276" t="s">
        <v>23</v>
      </c>
      <c r="E10" s="276" t="s">
        <v>24</v>
      </c>
      <c r="F10" s="276" t="s">
        <v>1297</v>
      </c>
      <c r="G10" s="276" t="s">
        <v>1298</v>
      </c>
      <c r="H10" s="343" t="s">
        <v>1299</v>
      </c>
    </row>
    <row r="11" spans="1:8" ht="12.75" hidden="1" customHeight="1">
      <c r="A11" s="276" t="s">
        <v>25</v>
      </c>
      <c r="B11" s="276" t="s">
        <v>26</v>
      </c>
      <c r="C11" s="276" t="s">
        <v>27</v>
      </c>
      <c r="D11" s="276" t="s">
        <v>28</v>
      </c>
      <c r="E11" s="276" t="s">
        <v>29</v>
      </c>
      <c r="F11" s="276" t="s">
        <v>30</v>
      </c>
      <c r="G11" s="276" t="s">
        <v>92</v>
      </c>
      <c r="H11" s="343" t="s">
        <v>93</v>
      </c>
    </row>
    <row r="12" spans="1:8" ht="4.5" customHeight="1">
      <c r="A12" s="278"/>
      <c r="B12" s="278"/>
      <c r="C12" s="278"/>
      <c r="D12" s="278"/>
      <c r="E12" s="278"/>
      <c r="F12" s="278"/>
      <c r="G12" s="278"/>
      <c r="H12" s="267"/>
    </row>
    <row r="13" spans="1:8" ht="37.5" customHeight="1">
      <c r="A13" s="285"/>
      <c r="B13" s="286"/>
      <c r="C13" s="287" t="s">
        <v>1302</v>
      </c>
      <c r="D13" s="287" t="s">
        <v>1303</v>
      </c>
      <c r="E13" s="287"/>
      <c r="F13" s="288"/>
      <c r="G13" s="288"/>
      <c r="H13" s="288"/>
    </row>
    <row r="14" spans="1:8" ht="22.5">
      <c r="A14" s="290">
        <v>1</v>
      </c>
      <c r="B14" s="291" t="s">
        <v>1300</v>
      </c>
      <c r="C14" s="292"/>
      <c r="D14" s="292" t="s">
        <v>1307</v>
      </c>
      <c r="E14" s="292" t="s">
        <v>12</v>
      </c>
      <c r="F14" s="293">
        <v>25</v>
      </c>
      <c r="G14" s="293"/>
      <c r="H14" s="293">
        <f>G14*F14</f>
        <v>0</v>
      </c>
    </row>
    <row r="15" spans="1:8" ht="21" customHeight="1">
      <c r="A15" s="280"/>
      <c r="B15" s="281"/>
      <c r="C15" s="282" t="s">
        <v>126</v>
      </c>
      <c r="D15" s="282" t="s">
        <v>1330</v>
      </c>
      <c r="E15" s="282"/>
      <c r="F15" s="283"/>
      <c r="G15" s="283"/>
      <c r="H15" s="283"/>
    </row>
    <row r="16" spans="1:8" ht="11.25">
      <c r="A16" s="290">
        <v>2</v>
      </c>
      <c r="B16" s="291" t="s">
        <v>1332</v>
      </c>
      <c r="C16" s="292"/>
      <c r="D16" s="292" t="s">
        <v>1525</v>
      </c>
      <c r="E16" s="292" t="s">
        <v>12</v>
      </c>
      <c r="F16" s="293">
        <v>100</v>
      </c>
      <c r="G16" s="293"/>
      <c r="H16" s="293">
        <f t="shared" ref="H16:H21" si="0">G16*F16</f>
        <v>0</v>
      </c>
    </row>
    <row r="17" spans="1:8" ht="11.25">
      <c r="A17" s="295">
        <v>3</v>
      </c>
      <c r="B17" s="296" t="s">
        <v>1335</v>
      </c>
      <c r="C17" s="297"/>
      <c r="D17" s="297" t="s">
        <v>1526</v>
      </c>
      <c r="E17" s="297" t="s">
        <v>12</v>
      </c>
      <c r="F17" s="298">
        <v>100</v>
      </c>
      <c r="G17" s="298"/>
      <c r="H17" s="298">
        <f t="shared" si="0"/>
        <v>0</v>
      </c>
    </row>
    <row r="18" spans="1:8" ht="11.25">
      <c r="A18" s="290">
        <v>4</v>
      </c>
      <c r="B18" s="291" t="s">
        <v>1332</v>
      </c>
      <c r="C18" s="292"/>
      <c r="D18" s="292" t="s">
        <v>1527</v>
      </c>
      <c r="E18" s="292" t="s">
        <v>12</v>
      </c>
      <c r="F18" s="293">
        <v>45</v>
      </c>
      <c r="G18" s="293"/>
      <c r="H18" s="293">
        <f t="shared" si="0"/>
        <v>0</v>
      </c>
    </row>
    <row r="19" spans="1:8" ht="22.5">
      <c r="A19" s="295">
        <v>5</v>
      </c>
      <c r="B19" s="296" t="s">
        <v>1335</v>
      </c>
      <c r="C19" s="297"/>
      <c r="D19" s="297" t="s">
        <v>1528</v>
      </c>
      <c r="E19" s="297" t="s">
        <v>12</v>
      </c>
      <c r="F19" s="298">
        <v>45</v>
      </c>
      <c r="G19" s="298"/>
      <c r="H19" s="298">
        <f t="shared" si="0"/>
        <v>0</v>
      </c>
    </row>
    <row r="20" spans="1:8" ht="21" customHeight="1">
      <c r="A20" s="290">
        <v>6</v>
      </c>
      <c r="B20" s="291" t="s">
        <v>1332</v>
      </c>
      <c r="C20" s="292"/>
      <c r="D20" s="292" t="s">
        <v>1529</v>
      </c>
      <c r="E20" s="292" t="s">
        <v>12</v>
      </c>
      <c r="F20" s="293">
        <v>27</v>
      </c>
      <c r="G20" s="293"/>
      <c r="H20" s="293">
        <f t="shared" si="0"/>
        <v>0</v>
      </c>
    </row>
    <row r="21" spans="1:8" ht="11.25">
      <c r="A21" s="295">
        <v>7</v>
      </c>
      <c r="B21" s="296" t="s">
        <v>1335</v>
      </c>
      <c r="C21" s="297"/>
      <c r="D21" s="297" t="s">
        <v>1529</v>
      </c>
      <c r="E21" s="297" t="s">
        <v>12</v>
      </c>
      <c r="F21" s="298">
        <v>27</v>
      </c>
      <c r="G21" s="298"/>
      <c r="H21" s="298">
        <f t="shared" si="0"/>
        <v>0</v>
      </c>
    </row>
    <row r="22" spans="1:8" ht="21" customHeight="1">
      <c r="A22" s="285"/>
      <c r="B22" s="286"/>
      <c r="C22" s="287" t="s">
        <v>342</v>
      </c>
      <c r="D22" s="287" t="s">
        <v>1343</v>
      </c>
      <c r="E22" s="287"/>
      <c r="F22" s="288"/>
      <c r="G22" s="288"/>
      <c r="H22" s="288"/>
    </row>
    <row r="23" spans="1:8" ht="22.5">
      <c r="A23" s="290">
        <v>8</v>
      </c>
      <c r="B23" s="291" t="s">
        <v>1344</v>
      </c>
      <c r="C23" s="292"/>
      <c r="D23" s="292" t="s">
        <v>1359</v>
      </c>
      <c r="E23" s="292" t="s">
        <v>134</v>
      </c>
      <c r="F23" s="293">
        <v>56</v>
      </c>
      <c r="G23" s="293"/>
      <c r="H23" s="293">
        <f t="shared" ref="H23:H31" si="1">G23*F23</f>
        <v>0</v>
      </c>
    </row>
    <row r="24" spans="1:8" ht="22.5">
      <c r="A24" s="295">
        <v>9</v>
      </c>
      <c r="B24" s="296" t="s">
        <v>1360</v>
      </c>
      <c r="C24" s="297"/>
      <c r="D24" s="297" t="s">
        <v>1362</v>
      </c>
      <c r="E24" s="297" t="s">
        <v>134</v>
      </c>
      <c r="F24" s="298">
        <v>56</v>
      </c>
      <c r="G24" s="298"/>
      <c r="H24" s="298">
        <f t="shared" si="1"/>
        <v>0</v>
      </c>
    </row>
    <row r="25" spans="1:8" ht="11.25">
      <c r="A25" s="290">
        <v>10</v>
      </c>
      <c r="B25" s="291" t="s">
        <v>1344</v>
      </c>
      <c r="C25" s="292"/>
      <c r="D25" s="292" t="s">
        <v>1530</v>
      </c>
      <c r="E25" s="292" t="s">
        <v>134</v>
      </c>
      <c r="F25" s="293">
        <v>4</v>
      </c>
      <c r="G25" s="293"/>
      <c r="H25" s="293">
        <f t="shared" si="1"/>
        <v>0</v>
      </c>
    </row>
    <row r="26" spans="1:8" ht="11.25">
      <c r="A26" s="295">
        <v>11</v>
      </c>
      <c r="B26" s="296"/>
      <c r="C26" s="297"/>
      <c r="D26" s="297" t="s">
        <v>1531</v>
      </c>
      <c r="E26" s="297" t="s">
        <v>134</v>
      </c>
      <c r="F26" s="298">
        <v>4</v>
      </c>
      <c r="G26" s="298"/>
      <c r="H26" s="298">
        <f t="shared" si="1"/>
        <v>0</v>
      </c>
    </row>
    <row r="27" spans="1:8" ht="11.25">
      <c r="A27" s="290">
        <v>12</v>
      </c>
      <c r="B27" s="291" t="s">
        <v>1344</v>
      </c>
      <c r="C27" s="292"/>
      <c r="D27" s="292" t="s">
        <v>1532</v>
      </c>
      <c r="E27" s="292" t="s">
        <v>134</v>
      </c>
      <c r="F27" s="293">
        <v>1</v>
      </c>
      <c r="G27" s="293"/>
      <c r="H27" s="293">
        <f t="shared" si="1"/>
        <v>0</v>
      </c>
    </row>
    <row r="28" spans="1:8" ht="11.25">
      <c r="A28" s="295">
        <v>13</v>
      </c>
      <c r="B28" s="296"/>
      <c r="C28" s="297"/>
      <c r="D28" s="297" t="s">
        <v>1533</v>
      </c>
      <c r="E28" s="297" t="s">
        <v>134</v>
      </c>
      <c r="F28" s="298">
        <v>1</v>
      </c>
      <c r="G28" s="298"/>
      <c r="H28" s="298">
        <f t="shared" si="1"/>
        <v>0</v>
      </c>
    </row>
    <row r="29" spans="1:8" ht="24" customHeight="1">
      <c r="A29" s="290">
        <v>14</v>
      </c>
      <c r="B29" s="291" t="s">
        <v>1332</v>
      </c>
      <c r="C29" s="292"/>
      <c r="D29" s="292" t="s">
        <v>1534</v>
      </c>
      <c r="E29" s="292" t="s">
        <v>12</v>
      </c>
      <c r="F29" s="293">
        <v>127</v>
      </c>
      <c r="G29" s="293"/>
      <c r="H29" s="293">
        <f t="shared" si="1"/>
        <v>0</v>
      </c>
    </row>
    <row r="30" spans="1:8" ht="23.25" customHeight="1">
      <c r="A30" s="290">
        <v>15</v>
      </c>
      <c r="B30" s="291" t="s">
        <v>1344</v>
      </c>
      <c r="C30" s="292"/>
      <c r="D30" s="292" t="s">
        <v>1535</v>
      </c>
      <c r="E30" s="292" t="s">
        <v>134</v>
      </c>
      <c r="F30" s="293">
        <v>22</v>
      </c>
      <c r="G30" s="293"/>
      <c r="H30" s="293">
        <f t="shared" si="1"/>
        <v>0</v>
      </c>
    </row>
    <row r="31" spans="1:8" ht="22.5">
      <c r="A31" s="290">
        <v>16</v>
      </c>
      <c r="B31" s="291" t="s">
        <v>1344</v>
      </c>
      <c r="C31" s="292"/>
      <c r="D31" s="292" t="s">
        <v>1536</v>
      </c>
      <c r="E31" s="292" t="s">
        <v>136</v>
      </c>
      <c r="F31" s="293">
        <v>0.5</v>
      </c>
      <c r="G31" s="293"/>
      <c r="H31" s="293">
        <f t="shared" si="1"/>
        <v>0</v>
      </c>
    </row>
    <row r="32" spans="1:8" ht="21.75" customHeight="1">
      <c r="A32" s="280"/>
      <c r="B32" s="281"/>
      <c r="C32" s="282" t="s">
        <v>264</v>
      </c>
      <c r="D32" s="282" t="s">
        <v>1469</v>
      </c>
      <c r="E32" s="282"/>
      <c r="F32" s="283"/>
      <c r="G32" s="283"/>
      <c r="H32" s="283"/>
    </row>
    <row r="33" spans="1:8" ht="12" customHeight="1">
      <c r="A33" s="290">
        <v>17</v>
      </c>
      <c r="B33" s="291" t="s">
        <v>264</v>
      </c>
      <c r="C33" s="292"/>
      <c r="D33" s="292" t="s">
        <v>1537</v>
      </c>
      <c r="E33" s="292" t="s">
        <v>136</v>
      </c>
      <c r="F33" s="293">
        <v>0.5</v>
      </c>
      <c r="G33" s="293"/>
      <c r="H33" s="293">
        <f>G33*F33</f>
        <v>0</v>
      </c>
    </row>
    <row r="34" spans="1:8" ht="23.25" customHeight="1">
      <c r="A34" s="325"/>
      <c r="B34" s="326"/>
      <c r="C34" s="327"/>
      <c r="D34" s="327" t="s">
        <v>1473</v>
      </c>
      <c r="E34" s="327"/>
      <c r="F34" s="328"/>
      <c r="G34" s="328"/>
      <c r="H34" s="328">
        <f>SUM(H14:H33)</f>
        <v>0</v>
      </c>
    </row>
  </sheetData>
  <sheetProtection selectLockedCells="1" selectUnlockedCells="1"/>
  <mergeCells count="5">
    <mergeCell ref="A1:H1"/>
    <mergeCell ref="A6:D6"/>
    <mergeCell ref="A7:D7"/>
    <mergeCell ref="G7:H7"/>
    <mergeCell ref="A8:D8"/>
  </mergeCells>
  <pageMargins left="0.39374999999999999" right="0.39374999999999999" top="0.59027777777777779" bottom="0.78749999999999998" header="0.51180555555555551" footer="0.51180555555555551"/>
  <pageSetup paperSize="9" scale="91" firstPageNumber="0" fitToHeight="10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6E41-86E2-4D7A-8804-9ADA34761D8D}">
  <sheetPr>
    <pageSetUpPr fitToPage="1"/>
  </sheetPr>
  <dimension ref="A1:H25"/>
  <sheetViews>
    <sheetView showGridLines="0" defaultGridColor="0" topLeftCell="A8" colorId="8" zoomScale="115" zoomScaleNormal="115" workbookViewId="0">
      <selection activeCell="K10" sqref="K10"/>
    </sheetView>
  </sheetViews>
  <sheetFormatPr defaultColWidth="9" defaultRowHeight="12" customHeight="1"/>
  <cols>
    <col min="1" max="1" width="6.42578125" style="329" customWidth="1"/>
    <col min="2" max="2" width="7.140625" style="330" customWidth="1"/>
    <col min="3" max="3" width="13.42578125" style="331" customWidth="1"/>
    <col min="4" max="4" width="48.28515625" style="331" customWidth="1"/>
    <col min="5" max="5" width="4.42578125" style="331" customWidth="1"/>
    <col min="6" max="6" width="9.5703125" style="332" customWidth="1"/>
    <col min="7" max="7" width="9.7109375" style="332" customWidth="1"/>
    <col min="8" max="8" width="14.5703125" style="332" customWidth="1"/>
    <col min="9" max="256" width="9" style="264"/>
    <col min="257" max="257" width="6.42578125" style="264" customWidth="1"/>
    <col min="258" max="258" width="7.140625" style="264" customWidth="1"/>
    <col min="259" max="259" width="13.42578125" style="264" customWidth="1"/>
    <col min="260" max="260" width="48.28515625" style="264" customWidth="1"/>
    <col min="261" max="261" width="4.42578125" style="264" customWidth="1"/>
    <col min="262" max="262" width="9.5703125" style="264" customWidth="1"/>
    <col min="263" max="263" width="9.7109375" style="264" customWidth="1"/>
    <col min="264" max="264" width="14.5703125" style="264" customWidth="1"/>
    <col min="265" max="512" width="9" style="264"/>
    <col min="513" max="513" width="6.42578125" style="264" customWidth="1"/>
    <col min="514" max="514" width="7.140625" style="264" customWidth="1"/>
    <col min="515" max="515" width="13.42578125" style="264" customWidth="1"/>
    <col min="516" max="516" width="48.28515625" style="264" customWidth="1"/>
    <col min="517" max="517" width="4.42578125" style="264" customWidth="1"/>
    <col min="518" max="518" width="9.5703125" style="264" customWidth="1"/>
    <col min="519" max="519" width="9.7109375" style="264" customWidth="1"/>
    <col min="520" max="520" width="14.5703125" style="264" customWidth="1"/>
    <col min="521" max="768" width="9" style="264"/>
    <col min="769" max="769" width="6.42578125" style="264" customWidth="1"/>
    <col min="770" max="770" width="7.140625" style="264" customWidth="1"/>
    <col min="771" max="771" width="13.42578125" style="264" customWidth="1"/>
    <col min="772" max="772" width="48.28515625" style="264" customWidth="1"/>
    <col min="773" max="773" width="4.42578125" style="264" customWidth="1"/>
    <col min="774" max="774" width="9.5703125" style="264" customWidth="1"/>
    <col min="775" max="775" width="9.7109375" style="264" customWidth="1"/>
    <col min="776" max="776" width="14.5703125" style="264" customWidth="1"/>
    <col min="777" max="1024" width="9" style="264"/>
    <col min="1025" max="1025" width="6.42578125" style="264" customWidth="1"/>
    <col min="1026" max="1026" width="7.140625" style="264" customWidth="1"/>
    <col min="1027" max="1027" width="13.42578125" style="264" customWidth="1"/>
    <col min="1028" max="1028" width="48.28515625" style="264" customWidth="1"/>
    <col min="1029" max="1029" width="4.42578125" style="264" customWidth="1"/>
    <col min="1030" max="1030" width="9.5703125" style="264" customWidth="1"/>
    <col min="1031" max="1031" width="9.7109375" style="264" customWidth="1"/>
    <col min="1032" max="1032" width="14.5703125" style="264" customWidth="1"/>
    <col min="1033" max="1280" width="9" style="264"/>
    <col min="1281" max="1281" width="6.42578125" style="264" customWidth="1"/>
    <col min="1282" max="1282" width="7.140625" style="264" customWidth="1"/>
    <col min="1283" max="1283" width="13.42578125" style="264" customWidth="1"/>
    <col min="1284" max="1284" width="48.28515625" style="264" customWidth="1"/>
    <col min="1285" max="1285" width="4.42578125" style="264" customWidth="1"/>
    <col min="1286" max="1286" width="9.5703125" style="264" customWidth="1"/>
    <col min="1287" max="1287" width="9.7109375" style="264" customWidth="1"/>
    <col min="1288" max="1288" width="14.5703125" style="264" customWidth="1"/>
    <col min="1289" max="1536" width="9" style="264"/>
    <col min="1537" max="1537" width="6.42578125" style="264" customWidth="1"/>
    <col min="1538" max="1538" width="7.140625" style="264" customWidth="1"/>
    <col min="1539" max="1539" width="13.42578125" style="264" customWidth="1"/>
    <col min="1540" max="1540" width="48.28515625" style="264" customWidth="1"/>
    <col min="1541" max="1541" width="4.42578125" style="264" customWidth="1"/>
    <col min="1542" max="1542" width="9.5703125" style="264" customWidth="1"/>
    <col min="1543" max="1543" width="9.7109375" style="264" customWidth="1"/>
    <col min="1544" max="1544" width="14.5703125" style="264" customWidth="1"/>
    <col min="1545" max="1792" width="9" style="264"/>
    <col min="1793" max="1793" width="6.42578125" style="264" customWidth="1"/>
    <col min="1794" max="1794" width="7.140625" style="264" customWidth="1"/>
    <col min="1795" max="1795" width="13.42578125" style="264" customWidth="1"/>
    <col min="1796" max="1796" width="48.28515625" style="264" customWidth="1"/>
    <col min="1797" max="1797" width="4.42578125" style="264" customWidth="1"/>
    <col min="1798" max="1798" width="9.5703125" style="264" customWidth="1"/>
    <col min="1799" max="1799" width="9.7109375" style="264" customWidth="1"/>
    <col min="1800" max="1800" width="14.5703125" style="264" customWidth="1"/>
    <col min="1801" max="2048" width="9" style="264"/>
    <col min="2049" max="2049" width="6.42578125" style="264" customWidth="1"/>
    <col min="2050" max="2050" width="7.140625" style="264" customWidth="1"/>
    <col min="2051" max="2051" width="13.42578125" style="264" customWidth="1"/>
    <col min="2052" max="2052" width="48.28515625" style="264" customWidth="1"/>
    <col min="2053" max="2053" width="4.42578125" style="264" customWidth="1"/>
    <col min="2054" max="2054" width="9.5703125" style="264" customWidth="1"/>
    <col min="2055" max="2055" width="9.7109375" style="264" customWidth="1"/>
    <col min="2056" max="2056" width="14.5703125" style="264" customWidth="1"/>
    <col min="2057" max="2304" width="9" style="264"/>
    <col min="2305" max="2305" width="6.42578125" style="264" customWidth="1"/>
    <col min="2306" max="2306" width="7.140625" style="264" customWidth="1"/>
    <col min="2307" max="2307" width="13.42578125" style="264" customWidth="1"/>
    <col min="2308" max="2308" width="48.28515625" style="264" customWidth="1"/>
    <col min="2309" max="2309" width="4.42578125" style="264" customWidth="1"/>
    <col min="2310" max="2310" width="9.5703125" style="264" customWidth="1"/>
    <col min="2311" max="2311" width="9.7109375" style="264" customWidth="1"/>
    <col min="2312" max="2312" width="14.5703125" style="264" customWidth="1"/>
    <col min="2313" max="2560" width="9" style="264"/>
    <col min="2561" max="2561" width="6.42578125" style="264" customWidth="1"/>
    <col min="2562" max="2562" width="7.140625" style="264" customWidth="1"/>
    <col min="2563" max="2563" width="13.42578125" style="264" customWidth="1"/>
    <col min="2564" max="2564" width="48.28515625" style="264" customWidth="1"/>
    <col min="2565" max="2565" width="4.42578125" style="264" customWidth="1"/>
    <col min="2566" max="2566" width="9.5703125" style="264" customWidth="1"/>
    <col min="2567" max="2567" width="9.7109375" style="264" customWidth="1"/>
    <col min="2568" max="2568" width="14.5703125" style="264" customWidth="1"/>
    <col min="2569" max="2816" width="9" style="264"/>
    <col min="2817" max="2817" width="6.42578125" style="264" customWidth="1"/>
    <col min="2818" max="2818" width="7.140625" style="264" customWidth="1"/>
    <col min="2819" max="2819" width="13.42578125" style="264" customWidth="1"/>
    <col min="2820" max="2820" width="48.28515625" style="264" customWidth="1"/>
    <col min="2821" max="2821" width="4.42578125" style="264" customWidth="1"/>
    <col min="2822" max="2822" width="9.5703125" style="264" customWidth="1"/>
    <col min="2823" max="2823" width="9.7109375" style="264" customWidth="1"/>
    <col min="2824" max="2824" width="14.5703125" style="264" customWidth="1"/>
    <col min="2825" max="3072" width="9" style="264"/>
    <col min="3073" max="3073" width="6.42578125" style="264" customWidth="1"/>
    <col min="3074" max="3074" width="7.140625" style="264" customWidth="1"/>
    <col min="3075" max="3075" width="13.42578125" style="264" customWidth="1"/>
    <col min="3076" max="3076" width="48.28515625" style="264" customWidth="1"/>
    <col min="3077" max="3077" width="4.42578125" style="264" customWidth="1"/>
    <col min="3078" max="3078" width="9.5703125" style="264" customWidth="1"/>
    <col min="3079" max="3079" width="9.7109375" style="264" customWidth="1"/>
    <col min="3080" max="3080" width="14.5703125" style="264" customWidth="1"/>
    <col min="3081" max="3328" width="9" style="264"/>
    <col min="3329" max="3329" width="6.42578125" style="264" customWidth="1"/>
    <col min="3330" max="3330" width="7.140625" style="264" customWidth="1"/>
    <col min="3331" max="3331" width="13.42578125" style="264" customWidth="1"/>
    <col min="3332" max="3332" width="48.28515625" style="264" customWidth="1"/>
    <col min="3333" max="3333" width="4.42578125" style="264" customWidth="1"/>
    <col min="3334" max="3334" width="9.5703125" style="264" customWidth="1"/>
    <col min="3335" max="3335" width="9.7109375" style="264" customWidth="1"/>
    <col min="3336" max="3336" width="14.5703125" style="264" customWidth="1"/>
    <col min="3337" max="3584" width="9" style="264"/>
    <col min="3585" max="3585" width="6.42578125" style="264" customWidth="1"/>
    <col min="3586" max="3586" width="7.140625" style="264" customWidth="1"/>
    <col min="3587" max="3587" width="13.42578125" style="264" customWidth="1"/>
    <col min="3588" max="3588" width="48.28515625" style="264" customWidth="1"/>
    <col min="3589" max="3589" width="4.42578125" style="264" customWidth="1"/>
    <col min="3590" max="3590" width="9.5703125" style="264" customWidth="1"/>
    <col min="3591" max="3591" width="9.7109375" style="264" customWidth="1"/>
    <col min="3592" max="3592" width="14.5703125" style="264" customWidth="1"/>
    <col min="3593" max="3840" width="9" style="264"/>
    <col min="3841" max="3841" width="6.42578125" style="264" customWidth="1"/>
    <col min="3842" max="3842" width="7.140625" style="264" customWidth="1"/>
    <col min="3843" max="3843" width="13.42578125" style="264" customWidth="1"/>
    <col min="3844" max="3844" width="48.28515625" style="264" customWidth="1"/>
    <col min="3845" max="3845" width="4.42578125" style="264" customWidth="1"/>
    <col min="3846" max="3846" width="9.5703125" style="264" customWidth="1"/>
    <col min="3847" max="3847" width="9.7109375" style="264" customWidth="1"/>
    <col min="3848" max="3848" width="14.5703125" style="264" customWidth="1"/>
    <col min="3849" max="4096" width="9" style="264"/>
    <col min="4097" max="4097" width="6.42578125" style="264" customWidth="1"/>
    <col min="4098" max="4098" width="7.140625" style="264" customWidth="1"/>
    <col min="4099" max="4099" width="13.42578125" style="264" customWidth="1"/>
    <col min="4100" max="4100" width="48.28515625" style="264" customWidth="1"/>
    <col min="4101" max="4101" width="4.42578125" style="264" customWidth="1"/>
    <col min="4102" max="4102" width="9.5703125" style="264" customWidth="1"/>
    <col min="4103" max="4103" width="9.7109375" style="264" customWidth="1"/>
    <col min="4104" max="4104" width="14.5703125" style="264" customWidth="1"/>
    <col min="4105" max="4352" width="9" style="264"/>
    <col min="4353" max="4353" width="6.42578125" style="264" customWidth="1"/>
    <col min="4354" max="4354" width="7.140625" style="264" customWidth="1"/>
    <col min="4355" max="4355" width="13.42578125" style="264" customWidth="1"/>
    <col min="4356" max="4356" width="48.28515625" style="264" customWidth="1"/>
    <col min="4357" max="4357" width="4.42578125" style="264" customWidth="1"/>
    <col min="4358" max="4358" width="9.5703125" style="264" customWidth="1"/>
    <col min="4359" max="4359" width="9.7109375" style="264" customWidth="1"/>
    <col min="4360" max="4360" width="14.5703125" style="264" customWidth="1"/>
    <col min="4361" max="4608" width="9" style="264"/>
    <col min="4609" max="4609" width="6.42578125" style="264" customWidth="1"/>
    <col min="4610" max="4610" width="7.140625" style="264" customWidth="1"/>
    <col min="4611" max="4611" width="13.42578125" style="264" customWidth="1"/>
    <col min="4612" max="4612" width="48.28515625" style="264" customWidth="1"/>
    <col min="4613" max="4613" width="4.42578125" style="264" customWidth="1"/>
    <col min="4614" max="4614" width="9.5703125" style="264" customWidth="1"/>
    <col min="4615" max="4615" width="9.7109375" style="264" customWidth="1"/>
    <col min="4616" max="4616" width="14.5703125" style="264" customWidth="1"/>
    <col min="4617" max="4864" width="9" style="264"/>
    <col min="4865" max="4865" width="6.42578125" style="264" customWidth="1"/>
    <col min="4866" max="4866" width="7.140625" style="264" customWidth="1"/>
    <col min="4867" max="4867" width="13.42578125" style="264" customWidth="1"/>
    <col min="4868" max="4868" width="48.28515625" style="264" customWidth="1"/>
    <col min="4869" max="4869" width="4.42578125" style="264" customWidth="1"/>
    <col min="4870" max="4870" width="9.5703125" style="264" customWidth="1"/>
    <col min="4871" max="4871" width="9.7109375" style="264" customWidth="1"/>
    <col min="4872" max="4872" width="14.5703125" style="264" customWidth="1"/>
    <col min="4873" max="5120" width="9" style="264"/>
    <col min="5121" max="5121" width="6.42578125" style="264" customWidth="1"/>
    <col min="5122" max="5122" width="7.140625" style="264" customWidth="1"/>
    <col min="5123" max="5123" width="13.42578125" style="264" customWidth="1"/>
    <col min="5124" max="5124" width="48.28515625" style="264" customWidth="1"/>
    <col min="5125" max="5125" width="4.42578125" style="264" customWidth="1"/>
    <col min="5126" max="5126" width="9.5703125" style="264" customWidth="1"/>
    <col min="5127" max="5127" width="9.7109375" style="264" customWidth="1"/>
    <col min="5128" max="5128" width="14.5703125" style="264" customWidth="1"/>
    <col min="5129" max="5376" width="9" style="264"/>
    <col min="5377" max="5377" width="6.42578125" style="264" customWidth="1"/>
    <col min="5378" max="5378" width="7.140625" style="264" customWidth="1"/>
    <col min="5379" max="5379" width="13.42578125" style="264" customWidth="1"/>
    <col min="5380" max="5380" width="48.28515625" style="264" customWidth="1"/>
    <col min="5381" max="5381" width="4.42578125" style="264" customWidth="1"/>
    <col min="5382" max="5382" width="9.5703125" style="264" customWidth="1"/>
    <col min="5383" max="5383" width="9.7109375" style="264" customWidth="1"/>
    <col min="5384" max="5384" width="14.5703125" style="264" customWidth="1"/>
    <col min="5385" max="5632" width="9" style="264"/>
    <col min="5633" max="5633" width="6.42578125" style="264" customWidth="1"/>
    <col min="5634" max="5634" width="7.140625" style="264" customWidth="1"/>
    <col min="5635" max="5635" width="13.42578125" style="264" customWidth="1"/>
    <col min="5636" max="5636" width="48.28515625" style="264" customWidth="1"/>
    <col min="5637" max="5637" width="4.42578125" style="264" customWidth="1"/>
    <col min="5638" max="5638" width="9.5703125" style="264" customWidth="1"/>
    <col min="5639" max="5639" width="9.7109375" style="264" customWidth="1"/>
    <col min="5640" max="5640" width="14.5703125" style="264" customWidth="1"/>
    <col min="5641" max="5888" width="9" style="264"/>
    <col min="5889" max="5889" width="6.42578125" style="264" customWidth="1"/>
    <col min="5890" max="5890" width="7.140625" style="264" customWidth="1"/>
    <col min="5891" max="5891" width="13.42578125" style="264" customWidth="1"/>
    <col min="5892" max="5892" width="48.28515625" style="264" customWidth="1"/>
    <col min="5893" max="5893" width="4.42578125" style="264" customWidth="1"/>
    <col min="5894" max="5894" width="9.5703125" style="264" customWidth="1"/>
    <col min="5895" max="5895" width="9.7109375" style="264" customWidth="1"/>
    <col min="5896" max="5896" width="14.5703125" style="264" customWidth="1"/>
    <col min="5897" max="6144" width="9" style="264"/>
    <col min="6145" max="6145" width="6.42578125" style="264" customWidth="1"/>
    <col min="6146" max="6146" width="7.140625" style="264" customWidth="1"/>
    <col min="6147" max="6147" width="13.42578125" style="264" customWidth="1"/>
    <col min="6148" max="6148" width="48.28515625" style="264" customWidth="1"/>
    <col min="6149" max="6149" width="4.42578125" style="264" customWidth="1"/>
    <col min="6150" max="6150" width="9.5703125" style="264" customWidth="1"/>
    <col min="6151" max="6151" width="9.7109375" style="264" customWidth="1"/>
    <col min="6152" max="6152" width="14.5703125" style="264" customWidth="1"/>
    <col min="6153" max="6400" width="9" style="264"/>
    <col min="6401" max="6401" width="6.42578125" style="264" customWidth="1"/>
    <col min="6402" max="6402" width="7.140625" style="264" customWidth="1"/>
    <col min="6403" max="6403" width="13.42578125" style="264" customWidth="1"/>
    <col min="6404" max="6404" width="48.28515625" style="264" customWidth="1"/>
    <col min="6405" max="6405" width="4.42578125" style="264" customWidth="1"/>
    <col min="6406" max="6406" width="9.5703125" style="264" customWidth="1"/>
    <col min="6407" max="6407" width="9.7109375" style="264" customWidth="1"/>
    <col min="6408" max="6408" width="14.5703125" style="264" customWidth="1"/>
    <col min="6409" max="6656" width="9" style="264"/>
    <col min="6657" max="6657" width="6.42578125" style="264" customWidth="1"/>
    <col min="6658" max="6658" width="7.140625" style="264" customWidth="1"/>
    <col min="6659" max="6659" width="13.42578125" style="264" customWidth="1"/>
    <col min="6660" max="6660" width="48.28515625" style="264" customWidth="1"/>
    <col min="6661" max="6661" width="4.42578125" style="264" customWidth="1"/>
    <col min="6662" max="6662" width="9.5703125" style="264" customWidth="1"/>
    <col min="6663" max="6663" width="9.7109375" style="264" customWidth="1"/>
    <col min="6664" max="6664" width="14.5703125" style="264" customWidth="1"/>
    <col min="6665" max="6912" width="9" style="264"/>
    <col min="6913" max="6913" width="6.42578125" style="264" customWidth="1"/>
    <col min="6914" max="6914" width="7.140625" style="264" customWidth="1"/>
    <col min="6915" max="6915" width="13.42578125" style="264" customWidth="1"/>
    <col min="6916" max="6916" width="48.28515625" style="264" customWidth="1"/>
    <col min="6917" max="6917" width="4.42578125" style="264" customWidth="1"/>
    <col min="6918" max="6918" width="9.5703125" style="264" customWidth="1"/>
    <col min="6919" max="6919" width="9.7109375" style="264" customWidth="1"/>
    <col min="6920" max="6920" width="14.5703125" style="264" customWidth="1"/>
    <col min="6921" max="7168" width="9" style="264"/>
    <col min="7169" max="7169" width="6.42578125" style="264" customWidth="1"/>
    <col min="7170" max="7170" width="7.140625" style="264" customWidth="1"/>
    <col min="7171" max="7171" width="13.42578125" style="264" customWidth="1"/>
    <col min="7172" max="7172" width="48.28515625" style="264" customWidth="1"/>
    <col min="7173" max="7173" width="4.42578125" style="264" customWidth="1"/>
    <col min="7174" max="7174" width="9.5703125" style="264" customWidth="1"/>
    <col min="7175" max="7175" width="9.7109375" style="264" customWidth="1"/>
    <col min="7176" max="7176" width="14.5703125" style="264" customWidth="1"/>
    <col min="7177" max="7424" width="9" style="264"/>
    <col min="7425" max="7425" width="6.42578125" style="264" customWidth="1"/>
    <col min="7426" max="7426" width="7.140625" style="264" customWidth="1"/>
    <col min="7427" max="7427" width="13.42578125" style="264" customWidth="1"/>
    <col min="7428" max="7428" width="48.28515625" style="264" customWidth="1"/>
    <col min="7429" max="7429" width="4.42578125" style="264" customWidth="1"/>
    <col min="7430" max="7430" width="9.5703125" style="264" customWidth="1"/>
    <col min="7431" max="7431" width="9.7109375" style="264" customWidth="1"/>
    <col min="7432" max="7432" width="14.5703125" style="264" customWidth="1"/>
    <col min="7433" max="7680" width="9" style="264"/>
    <col min="7681" max="7681" width="6.42578125" style="264" customWidth="1"/>
    <col min="7682" max="7682" width="7.140625" style="264" customWidth="1"/>
    <col min="7683" max="7683" width="13.42578125" style="264" customWidth="1"/>
    <col min="7684" max="7684" width="48.28515625" style="264" customWidth="1"/>
    <col min="7685" max="7685" width="4.42578125" style="264" customWidth="1"/>
    <col min="7686" max="7686" width="9.5703125" style="264" customWidth="1"/>
    <col min="7687" max="7687" width="9.7109375" style="264" customWidth="1"/>
    <col min="7688" max="7688" width="14.5703125" style="264" customWidth="1"/>
    <col min="7689" max="7936" width="9" style="264"/>
    <col min="7937" max="7937" width="6.42578125" style="264" customWidth="1"/>
    <col min="7938" max="7938" width="7.140625" style="264" customWidth="1"/>
    <col min="7939" max="7939" width="13.42578125" style="264" customWidth="1"/>
    <col min="7940" max="7940" width="48.28515625" style="264" customWidth="1"/>
    <col min="7941" max="7941" width="4.42578125" style="264" customWidth="1"/>
    <col min="7942" max="7942" width="9.5703125" style="264" customWidth="1"/>
    <col min="7943" max="7943" width="9.7109375" style="264" customWidth="1"/>
    <col min="7944" max="7944" width="14.5703125" style="264" customWidth="1"/>
    <col min="7945" max="8192" width="9" style="264"/>
    <col min="8193" max="8193" width="6.42578125" style="264" customWidth="1"/>
    <col min="8194" max="8194" width="7.140625" style="264" customWidth="1"/>
    <col min="8195" max="8195" width="13.42578125" style="264" customWidth="1"/>
    <col min="8196" max="8196" width="48.28515625" style="264" customWidth="1"/>
    <col min="8197" max="8197" width="4.42578125" style="264" customWidth="1"/>
    <col min="8198" max="8198" width="9.5703125" style="264" customWidth="1"/>
    <col min="8199" max="8199" width="9.7109375" style="264" customWidth="1"/>
    <col min="8200" max="8200" width="14.5703125" style="264" customWidth="1"/>
    <col min="8201" max="8448" width="9" style="264"/>
    <col min="8449" max="8449" width="6.42578125" style="264" customWidth="1"/>
    <col min="8450" max="8450" width="7.140625" style="264" customWidth="1"/>
    <col min="8451" max="8451" width="13.42578125" style="264" customWidth="1"/>
    <col min="8452" max="8452" width="48.28515625" style="264" customWidth="1"/>
    <col min="8453" max="8453" width="4.42578125" style="264" customWidth="1"/>
    <col min="8454" max="8454" width="9.5703125" style="264" customWidth="1"/>
    <col min="8455" max="8455" width="9.7109375" style="264" customWidth="1"/>
    <col min="8456" max="8456" width="14.5703125" style="264" customWidth="1"/>
    <col min="8457" max="8704" width="9" style="264"/>
    <col min="8705" max="8705" width="6.42578125" style="264" customWidth="1"/>
    <col min="8706" max="8706" width="7.140625" style="264" customWidth="1"/>
    <col min="8707" max="8707" width="13.42578125" style="264" customWidth="1"/>
    <col min="8708" max="8708" width="48.28515625" style="264" customWidth="1"/>
    <col min="8709" max="8709" width="4.42578125" style="264" customWidth="1"/>
    <col min="8710" max="8710" width="9.5703125" style="264" customWidth="1"/>
    <col min="8711" max="8711" width="9.7109375" style="264" customWidth="1"/>
    <col min="8712" max="8712" width="14.5703125" style="264" customWidth="1"/>
    <col min="8713" max="8960" width="9" style="264"/>
    <col min="8961" max="8961" width="6.42578125" style="264" customWidth="1"/>
    <col min="8962" max="8962" width="7.140625" style="264" customWidth="1"/>
    <col min="8963" max="8963" width="13.42578125" style="264" customWidth="1"/>
    <col min="8964" max="8964" width="48.28515625" style="264" customWidth="1"/>
    <col min="8965" max="8965" width="4.42578125" style="264" customWidth="1"/>
    <col min="8966" max="8966" width="9.5703125" style="264" customWidth="1"/>
    <col min="8967" max="8967" width="9.7109375" style="264" customWidth="1"/>
    <col min="8968" max="8968" width="14.5703125" style="264" customWidth="1"/>
    <col min="8969" max="9216" width="9" style="264"/>
    <col min="9217" max="9217" width="6.42578125" style="264" customWidth="1"/>
    <col min="9218" max="9218" width="7.140625" style="264" customWidth="1"/>
    <col min="9219" max="9219" width="13.42578125" style="264" customWidth="1"/>
    <col min="9220" max="9220" width="48.28515625" style="264" customWidth="1"/>
    <col min="9221" max="9221" width="4.42578125" style="264" customWidth="1"/>
    <col min="9222" max="9222" width="9.5703125" style="264" customWidth="1"/>
    <col min="9223" max="9223" width="9.7109375" style="264" customWidth="1"/>
    <col min="9224" max="9224" width="14.5703125" style="264" customWidth="1"/>
    <col min="9225" max="9472" width="9" style="264"/>
    <col min="9473" max="9473" width="6.42578125" style="264" customWidth="1"/>
    <col min="9474" max="9474" width="7.140625" style="264" customWidth="1"/>
    <col min="9475" max="9475" width="13.42578125" style="264" customWidth="1"/>
    <col min="9476" max="9476" width="48.28515625" style="264" customWidth="1"/>
    <col min="9477" max="9477" width="4.42578125" style="264" customWidth="1"/>
    <col min="9478" max="9478" width="9.5703125" style="264" customWidth="1"/>
    <col min="9479" max="9479" width="9.7109375" style="264" customWidth="1"/>
    <col min="9480" max="9480" width="14.5703125" style="264" customWidth="1"/>
    <col min="9481" max="9728" width="9" style="264"/>
    <col min="9729" max="9729" width="6.42578125" style="264" customWidth="1"/>
    <col min="9730" max="9730" width="7.140625" style="264" customWidth="1"/>
    <col min="9731" max="9731" width="13.42578125" style="264" customWidth="1"/>
    <col min="9732" max="9732" width="48.28515625" style="264" customWidth="1"/>
    <col min="9733" max="9733" width="4.42578125" style="264" customWidth="1"/>
    <col min="9734" max="9734" width="9.5703125" style="264" customWidth="1"/>
    <col min="9735" max="9735" width="9.7109375" style="264" customWidth="1"/>
    <col min="9736" max="9736" width="14.5703125" style="264" customWidth="1"/>
    <col min="9737" max="9984" width="9" style="264"/>
    <col min="9985" max="9985" width="6.42578125" style="264" customWidth="1"/>
    <col min="9986" max="9986" width="7.140625" style="264" customWidth="1"/>
    <col min="9987" max="9987" width="13.42578125" style="264" customWidth="1"/>
    <col min="9988" max="9988" width="48.28515625" style="264" customWidth="1"/>
    <col min="9989" max="9989" width="4.42578125" style="264" customWidth="1"/>
    <col min="9990" max="9990" width="9.5703125" style="264" customWidth="1"/>
    <col min="9991" max="9991" width="9.7109375" style="264" customWidth="1"/>
    <col min="9992" max="9992" width="14.5703125" style="264" customWidth="1"/>
    <col min="9993" max="10240" width="9" style="264"/>
    <col min="10241" max="10241" width="6.42578125" style="264" customWidth="1"/>
    <col min="10242" max="10242" width="7.140625" style="264" customWidth="1"/>
    <col min="10243" max="10243" width="13.42578125" style="264" customWidth="1"/>
    <col min="10244" max="10244" width="48.28515625" style="264" customWidth="1"/>
    <col min="10245" max="10245" width="4.42578125" style="264" customWidth="1"/>
    <col min="10246" max="10246" width="9.5703125" style="264" customWidth="1"/>
    <col min="10247" max="10247" width="9.7109375" style="264" customWidth="1"/>
    <col min="10248" max="10248" width="14.5703125" style="264" customWidth="1"/>
    <col min="10249" max="10496" width="9" style="264"/>
    <col min="10497" max="10497" width="6.42578125" style="264" customWidth="1"/>
    <col min="10498" max="10498" width="7.140625" style="264" customWidth="1"/>
    <col min="10499" max="10499" width="13.42578125" style="264" customWidth="1"/>
    <col min="10500" max="10500" width="48.28515625" style="264" customWidth="1"/>
    <col min="10501" max="10501" width="4.42578125" style="264" customWidth="1"/>
    <col min="10502" max="10502" width="9.5703125" style="264" customWidth="1"/>
    <col min="10503" max="10503" width="9.7109375" style="264" customWidth="1"/>
    <col min="10504" max="10504" width="14.5703125" style="264" customWidth="1"/>
    <col min="10505" max="10752" width="9" style="264"/>
    <col min="10753" max="10753" width="6.42578125" style="264" customWidth="1"/>
    <col min="10754" max="10754" width="7.140625" style="264" customWidth="1"/>
    <col min="10755" max="10755" width="13.42578125" style="264" customWidth="1"/>
    <col min="10756" max="10756" width="48.28515625" style="264" customWidth="1"/>
    <col min="10757" max="10757" width="4.42578125" style="264" customWidth="1"/>
    <col min="10758" max="10758" width="9.5703125" style="264" customWidth="1"/>
    <col min="10759" max="10759" width="9.7109375" style="264" customWidth="1"/>
    <col min="10760" max="10760" width="14.5703125" style="264" customWidth="1"/>
    <col min="10761" max="11008" width="9" style="264"/>
    <col min="11009" max="11009" width="6.42578125" style="264" customWidth="1"/>
    <col min="11010" max="11010" width="7.140625" style="264" customWidth="1"/>
    <col min="11011" max="11011" width="13.42578125" style="264" customWidth="1"/>
    <col min="11012" max="11012" width="48.28515625" style="264" customWidth="1"/>
    <col min="11013" max="11013" width="4.42578125" style="264" customWidth="1"/>
    <col min="11014" max="11014" width="9.5703125" style="264" customWidth="1"/>
    <col min="11015" max="11015" width="9.7109375" style="264" customWidth="1"/>
    <col min="11016" max="11016" width="14.5703125" style="264" customWidth="1"/>
    <col min="11017" max="11264" width="9" style="264"/>
    <col min="11265" max="11265" width="6.42578125" style="264" customWidth="1"/>
    <col min="11266" max="11266" width="7.140625" style="264" customWidth="1"/>
    <col min="11267" max="11267" width="13.42578125" style="264" customWidth="1"/>
    <col min="11268" max="11268" width="48.28515625" style="264" customWidth="1"/>
    <col min="11269" max="11269" width="4.42578125" style="264" customWidth="1"/>
    <col min="11270" max="11270" width="9.5703125" style="264" customWidth="1"/>
    <col min="11271" max="11271" width="9.7109375" style="264" customWidth="1"/>
    <col min="11272" max="11272" width="14.5703125" style="264" customWidth="1"/>
    <col min="11273" max="11520" width="9" style="264"/>
    <col min="11521" max="11521" width="6.42578125" style="264" customWidth="1"/>
    <col min="11522" max="11522" width="7.140625" style="264" customWidth="1"/>
    <col min="11523" max="11523" width="13.42578125" style="264" customWidth="1"/>
    <col min="11524" max="11524" width="48.28515625" style="264" customWidth="1"/>
    <col min="11525" max="11525" width="4.42578125" style="264" customWidth="1"/>
    <col min="11526" max="11526" width="9.5703125" style="264" customWidth="1"/>
    <col min="11527" max="11527" width="9.7109375" style="264" customWidth="1"/>
    <col min="11528" max="11528" width="14.5703125" style="264" customWidth="1"/>
    <col min="11529" max="11776" width="9" style="264"/>
    <col min="11777" max="11777" width="6.42578125" style="264" customWidth="1"/>
    <col min="11778" max="11778" width="7.140625" style="264" customWidth="1"/>
    <col min="11779" max="11779" width="13.42578125" style="264" customWidth="1"/>
    <col min="11780" max="11780" width="48.28515625" style="264" customWidth="1"/>
    <col min="11781" max="11781" width="4.42578125" style="264" customWidth="1"/>
    <col min="11782" max="11782" width="9.5703125" style="264" customWidth="1"/>
    <col min="11783" max="11783" width="9.7109375" style="264" customWidth="1"/>
    <col min="11784" max="11784" width="14.5703125" style="264" customWidth="1"/>
    <col min="11785" max="12032" width="9" style="264"/>
    <col min="12033" max="12033" width="6.42578125" style="264" customWidth="1"/>
    <col min="12034" max="12034" width="7.140625" style="264" customWidth="1"/>
    <col min="12035" max="12035" width="13.42578125" style="264" customWidth="1"/>
    <col min="12036" max="12036" width="48.28515625" style="264" customWidth="1"/>
    <col min="12037" max="12037" width="4.42578125" style="264" customWidth="1"/>
    <col min="12038" max="12038" width="9.5703125" style="264" customWidth="1"/>
    <col min="12039" max="12039" width="9.7109375" style="264" customWidth="1"/>
    <col min="12040" max="12040" width="14.5703125" style="264" customWidth="1"/>
    <col min="12041" max="12288" width="9" style="264"/>
    <col min="12289" max="12289" width="6.42578125" style="264" customWidth="1"/>
    <col min="12290" max="12290" width="7.140625" style="264" customWidth="1"/>
    <col min="12291" max="12291" width="13.42578125" style="264" customWidth="1"/>
    <col min="12292" max="12292" width="48.28515625" style="264" customWidth="1"/>
    <col min="12293" max="12293" width="4.42578125" style="264" customWidth="1"/>
    <col min="12294" max="12294" width="9.5703125" style="264" customWidth="1"/>
    <col min="12295" max="12295" width="9.7109375" style="264" customWidth="1"/>
    <col min="12296" max="12296" width="14.5703125" style="264" customWidth="1"/>
    <col min="12297" max="12544" width="9" style="264"/>
    <col min="12545" max="12545" width="6.42578125" style="264" customWidth="1"/>
    <col min="12546" max="12546" width="7.140625" style="264" customWidth="1"/>
    <col min="12547" max="12547" width="13.42578125" style="264" customWidth="1"/>
    <col min="12548" max="12548" width="48.28515625" style="264" customWidth="1"/>
    <col min="12549" max="12549" width="4.42578125" style="264" customWidth="1"/>
    <col min="12550" max="12550" width="9.5703125" style="264" customWidth="1"/>
    <col min="12551" max="12551" width="9.7109375" style="264" customWidth="1"/>
    <col min="12552" max="12552" width="14.5703125" style="264" customWidth="1"/>
    <col min="12553" max="12800" width="9" style="264"/>
    <col min="12801" max="12801" width="6.42578125" style="264" customWidth="1"/>
    <col min="12802" max="12802" width="7.140625" style="264" customWidth="1"/>
    <col min="12803" max="12803" width="13.42578125" style="264" customWidth="1"/>
    <col min="12804" max="12804" width="48.28515625" style="264" customWidth="1"/>
    <col min="12805" max="12805" width="4.42578125" style="264" customWidth="1"/>
    <col min="12806" max="12806" width="9.5703125" style="264" customWidth="1"/>
    <col min="12807" max="12807" width="9.7109375" style="264" customWidth="1"/>
    <col min="12808" max="12808" width="14.5703125" style="264" customWidth="1"/>
    <col min="12809" max="13056" width="9" style="264"/>
    <col min="13057" max="13057" width="6.42578125" style="264" customWidth="1"/>
    <col min="13058" max="13058" width="7.140625" style="264" customWidth="1"/>
    <col min="13059" max="13059" width="13.42578125" style="264" customWidth="1"/>
    <col min="13060" max="13060" width="48.28515625" style="264" customWidth="1"/>
    <col min="13061" max="13061" width="4.42578125" style="264" customWidth="1"/>
    <col min="13062" max="13062" width="9.5703125" style="264" customWidth="1"/>
    <col min="13063" max="13063" width="9.7109375" style="264" customWidth="1"/>
    <col min="13064" max="13064" width="14.5703125" style="264" customWidth="1"/>
    <col min="13065" max="13312" width="9" style="264"/>
    <col min="13313" max="13313" width="6.42578125" style="264" customWidth="1"/>
    <col min="13314" max="13314" width="7.140625" style="264" customWidth="1"/>
    <col min="13315" max="13315" width="13.42578125" style="264" customWidth="1"/>
    <col min="13316" max="13316" width="48.28515625" style="264" customWidth="1"/>
    <col min="13317" max="13317" width="4.42578125" style="264" customWidth="1"/>
    <col min="13318" max="13318" width="9.5703125" style="264" customWidth="1"/>
    <col min="13319" max="13319" width="9.7109375" style="264" customWidth="1"/>
    <col min="13320" max="13320" width="14.5703125" style="264" customWidth="1"/>
    <col min="13321" max="13568" width="9" style="264"/>
    <col min="13569" max="13569" width="6.42578125" style="264" customWidth="1"/>
    <col min="13570" max="13570" width="7.140625" style="264" customWidth="1"/>
    <col min="13571" max="13571" width="13.42578125" style="264" customWidth="1"/>
    <col min="13572" max="13572" width="48.28515625" style="264" customWidth="1"/>
    <col min="13573" max="13573" width="4.42578125" style="264" customWidth="1"/>
    <col min="13574" max="13574" width="9.5703125" style="264" customWidth="1"/>
    <col min="13575" max="13575" width="9.7109375" style="264" customWidth="1"/>
    <col min="13576" max="13576" width="14.5703125" style="264" customWidth="1"/>
    <col min="13577" max="13824" width="9" style="264"/>
    <col min="13825" max="13825" width="6.42578125" style="264" customWidth="1"/>
    <col min="13826" max="13826" width="7.140625" style="264" customWidth="1"/>
    <col min="13827" max="13827" width="13.42578125" style="264" customWidth="1"/>
    <col min="13828" max="13828" width="48.28515625" style="264" customWidth="1"/>
    <col min="13829" max="13829" width="4.42578125" style="264" customWidth="1"/>
    <col min="13830" max="13830" width="9.5703125" style="264" customWidth="1"/>
    <col min="13831" max="13831" width="9.7109375" style="264" customWidth="1"/>
    <col min="13832" max="13832" width="14.5703125" style="264" customWidth="1"/>
    <col min="13833" max="14080" width="9" style="264"/>
    <col min="14081" max="14081" width="6.42578125" style="264" customWidth="1"/>
    <col min="14082" max="14082" width="7.140625" style="264" customWidth="1"/>
    <col min="14083" max="14083" width="13.42578125" style="264" customWidth="1"/>
    <col min="14084" max="14084" width="48.28515625" style="264" customWidth="1"/>
    <col min="14085" max="14085" width="4.42578125" style="264" customWidth="1"/>
    <col min="14086" max="14086" width="9.5703125" style="264" customWidth="1"/>
    <col min="14087" max="14087" width="9.7109375" style="264" customWidth="1"/>
    <col min="14088" max="14088" width="14.5703125" style="264" customWidth="1"/>
    <col min="14089" max="14336" width="9" style="264"/>
    <col min="14337" max="14337" width="6.42578125" style="264" customWidth="1"/>
    <col min="14338" max="14338" width="7.140625" style="264" customWidth="1"/>
    <col min="14339" max="14339" width="13.42578125" style="264" customWidth="1"/>
    <col min="14340" max="14340" width="48.28515625" style="264" customWidth="1"/>
    <col min="14341" max="14341" width="4.42578125" style="264" customWidth="1"/>
    <col min="14342" max="14342" width="9.5703125" style="264" customWidth="1"/>
    <col min="14343" max="14343" width="9.7109375" style="264" customWidth="1"/>
    <col min="14344" max="14344" width="14.5703125" style="264" customWidth="1"/>
    <col min="14345" max="14592" width="9" style="264"/>
    <col min="14593" max="14593" width="6.42578125" style="264" customWidth="1"/>
    <col min="14594" max="14594" width="7.140625" style="264" customWidth="1"/>
    <col min="14595" max="14595" width="13.42578125" style="264" customWidth="1"/>
    <col min="14596" max="14596" width="48.28515625" style="264" customWidth="1"/>
    <col min="14597" max="14597" width="4.42578125" style="264" customWidth="1"/>
    <col min="14598" max="14598" width="9.5703125" style="264" customWidth="1"/>
    <col min="14599" max="14599" width="9.7109375" style="264" customWidth="1"/>
    <col min="14600" max="14600" width="14.5703125" style="264" customWidth="1"/>
    <col min="14601" max="14848" width="9" style="264"/>
    <col min="14849" max="14849" width="6.42578125" style="264" customWidth="1"/>
    <col min="14850" max="14850" width="7.140625" style="264" customWidth="1"/>
    <col min="14851" max="14851" width="13.42578125" style="264" customWidth="1"/>
    <col min="14852" max="14852" width="48.28515625" style="264" customWidth="1"/>
    <col min="14853" max="14853" width="4.42578125" style="264" customWidth="1"/>
    <col min="14854" max="14854" width="9.5703125" style="264" customWidth="1"/>
    <col min="14855" max="14855" width="9.7109375" style="264" customWidth="1"/>
    <col min="14856" max="14856" width="14.5703125" style="264" customWidth="1"/>
    <col min="14857" max="15104" width="9" style="264"/>
    <col min="15105" max="15105" width="6.42578125" style="264" customWidth="1"/>
    <col min="15106" max="15106" width="7.140625" style="264" customWidth="1"/>
    <col min="15107" max="15107" width="13.42578125" style="264" customWidth="1"/>
    <col min="15108" max="15108" width="48.28515625" style="264" customWidth="1"/>
    <col min="15109" max="15109" width="4.42578125" style="264" customWidth="1"/>
    <col min="15110" max="15110" width="9.5703125" style="264" customWidth="1"/>
    <col min="15111" max="15111" width="9.7109375" style="264" customWidth="1"/>
    <col min="15112" max="15112" width="14.5703125" style="264" customWidth="1"/>
    <col min="15113" max="15360" width="9" style="264"/>
    <col min="15361" max="15361" width="6.42578125" style="264" customWidth="1"/>
    <col min="15362" max="15362" width="7.140625" style="264" customWidth="1"/>
    <col min="15363" max="15363" width="13.42578125" style="264" customWidth="1"/>
    <col min="15364" max="15364" width="48.28515625" style="264" customWidth="1"/>
    <col min="15365" max="15365" width="4.42578125" style="264" customWidth="1"/>
    <col min="15366" max="15366" width="9.5703125" style="264" customWidth="1"/>
    <col min="15367" max="15367" width="9.7109375" style="264" customWidth="1"/>
    <col min="15368" max="15368" width="14.5703125" style="264" customWidth="1"/>
    <col min="15369" max="15616" width="9" style="264"/>
    <col min="15617" max="15617" width="6.42578125" style="264" customWidth="1"/>
    <col min="15618" max="15618" width="7.140625" style="264" customWidth="1"/>
    <col min="15619" max="15619" width="13.42578125" style="264" customWidth="1"/>
    <col min="15620" max="15620" width="48.28515625" style="264" customWidth="1"/>
    <col min="15621" max="15621" width="4.42578125" style="264" customWidth="1"/>
    <col min="15622" max="15622" width="9.5703125" style="264" customWidth="1"/>
    <col min="15623" max="15623" width="9.7109375" style="264" customWidth="1"/>
    <col min="15624" max="15624" width="14.5703125" style="264" customWidth="1"/>
    <col min="15625" max="15872" width="9" style="264"/>
    <col min="15873" max="15873" width="6.42578125" style="264" customWidth="1"/>
    <col min="15874" max="15874" width="7.140625" style="264" customWidth="1"/>
    <col min="15875" max="15875" width="13.42578125" style="264" customWidth="1"/>
    <col min="15876" max="15876" width="48.28515625" style="264" customWidth="1"/>
    <col min="15877" max="15877" width="4.42578125" style="264" customWidth="1"/>
    <col min="15878" max="15878" width="9.5703125" style="264" customWidth="1"/>
    <col min="15879" max="15879" width="9.7109375" style="264" customWidth="1"/>
    <col min="15880" max="15880" width="14.5703125" style="264" customWidth="1"/>
    <col min="15881" max="16128" width="9" style="264"/>
    <col min="16129" max="16129" width="6.42578125" style="264" customWidth="1"/>
    <col min="16130" max="16130" width="7.140625" style="264" customWidth="1"/>
    <col min="16131" max="16131" width="13.42578125" style="264" customWidth="1"/>
    <col min="16132" max="16132" width="48.28515625" style="264" customWidth="1"/>
    <col min="16133" max="16133" width="4.42578125" style="264" customWidth="1"/>
    <col min="16134" max="16134" width="9.5703125" style="264" customWidth="1"/>
    <col min="16135" max="16135" width="9.7109375" style="264" customWidth="1"/>
    <col min="16136" max="16136" width="14.5703125" style="264" customWidth="1"/>
    <col min="16137" max="16384" width="9" style="264"/>
  </cols>
  <sheetData>
    <row r="1" spans="1:8" ht="27.75" customHeight="1">
      <c r="A1" s="365" t="s">
        <v>1289</v>
      </c>
      <c r="B1" s="365"/>
      <c r="C1" s="365"/>
      <c r="D1" s="365"/>
      <c r="E1" s="365"/>
      <c r="F1" s="365"/>
      <c r="G1" s="365"/>
      <c r="H1" s="365"/>
    </row>
    <row r="2" spans="1:8" ht="12.75" customHeight="1">
      <c r="A2" s="265" t="s">
        <v>1290</v>
      </c>
      <c r="B2" s="266" t="s">
        <v>357</v>
      </c>
      <c r="C2" s="266"/>
      <c r="D2" s="266"/>
      <c r="E2" s="266"/>
      <c r="F2" s="266"/>
      <c r="G2" s="266"/>
      <c r="H2" s="267"/>
    </row>
    <row r="3" spans="1:8" ht="12.75" customHeight="1">
      <c r="A3" s="265" t="s">
        <v>1538</v>
      </c>
      <c r="B3" s="266"/>
      <c r="C3" s="266"/>
      <c r="D3" s="266"/>
      <c r="E3" s="266"/>
      <c r="F3" s="266"/>
      <c r="G3" s="266"/>
      <c r="H3" s="267"/>
    </row>
    <row r="4" spans="1:8" ht="13.5" customHeight="1">
      <c r="A4" s="268"/>
      <c r="B4" s="269"/>
      <c r="C4" s="268"/>
      <c r="D4" s="270"/>
      <c r="E4" s="266"/>
      <c r="F4" s="266"/>
      <c r="G4" s="266"/>
      <c r="H4" s="267"/>
    </row>
    <row r="5" spans="1:8" ht="6.75" customHeight="1">
      <c r="A5" s="271"/>
      <c r="B5" s="272"/>
      <c r="C5" s="273"/>
      <c r="D5" s="273"/>
      <c r="E5" s="273"/>
      <c r="F5" s="274"/>
      <c r="G5" s="274"/>
      <c r="H5" s="275"/>
    </row>
    <row r="6" spans="1:8" ht="13.5" customHeight="1">
      <c r="A6" s="366" t="s">
        <v>1292</v>
      </c>
      <c r="B6" s="366"/>
      <c r="C6" s="366"/>
      <c r="D6" s="366"/>
      <c r="E6" s="273"/>
      <c r="F6" s="274"/>
      <c r="G6" s="274"/>
      <c r="H6" s="275"/>
    </row>
    <row r="7" spans="1:8" ht="13.5" customHeight="1">
      <c r="A7" s="366" t="s">
        <v>1293</v>
      </c>
      <c r="B7" s="366"/>
      <c r="C7" s="366"/>
      <c r="D7" s="366"/>
      <c r="E7" s="273"/>
      <c r="F7" s="274"/>
      <c r="G7" s="366" t="s">
        <v>1687</v>
      </c>
      <c r="H7" s="366"/>
    </row>
    <row r="8" spans="1:8" ht="13.5" customHeight="1">
      <c r="A8" s="366" t="s">
        <v>1294</v>
      </c>
      <c r="B8" s="366"/>
      <c r="C8" s="366"/>
      <c r="D8" s="366"/>
      <c r="E8" s="266"/>
      <c r="F8" s="266"/>
      <c r="G8" s="266" t="s">
        <v>1688</v>
      </c>
      <c r="H8" s="267"/>
    </row>
    <row r="9" spans="1:8" ht="6.75" customHeight="1">
      <c r="A9" s="266"/>
      <c r="B9" s="266"/>
      <c r="C9" s="266"/>
      <c r="D9" s="266"/>
      <c r="E9" s="266"/>
      <c r="F9" s="266"/>
      <c r="G9" s="266"/>
      <c r="H9" s="267"/>
    </row>
    <row r="10" spans="1:8" ht="24" customHeight="1">
      <c r="A10" s="276" t="s">
        <v>1295</v>
      </c>
      <c r="B10" s="276" t="s">
        <v>1296</v>
      </c>
      <c r="C10" s="276" t="s">
        <v>346</v>
      </c>
      <c r="D10" s="276" t="s">
        <v>23</v>
      </c>
      <c r="E10" s="276" t="s">
        <v>24</v>
      </c>
      <c r="F10" s="276" t="s">
        <v>1297</v>
      </c>
      <c r="G10" s="276" t="s">
        <v>1298</v>
      </c>
      <c r="H10" s="277" t="s">
        <v>1299</v>
      </c>
    </row>
    <row r="11" spans="1:8" ht="12.75" hidden="1" customHeight="1">
      <c r="A11" s="276" t="s">
        <v>25</v>
      </c>
      <c r="B11" s="276" t="s">
        <v>26</v>
      </c>
      <c r="C11" s="276" t="s">
        <v>27</v>
      </c>
      <c r="D11" s="276" t="s">
        <v>28</v>
      </c>
      <c r="E11" s="276" t="s">
        <v>29</v>
      </c>
      <c r="F11" s="276" t="s">
        <v>30</v>
      </c>
      <c r="G11" s="276" t="s">
        <v>92</v>
      </c>
      <c r="H11" s="277" t="s">
        <v>93</v>
      </c>
    </row>
    <row r="12" spans="1:8" ht="4.5" customHeight="1">
      <c r="A12" s="278"/>
      <c r="B12" s="278"/>
      <c r="C12" s="278"/>
      <c r="D12" s="278"/>
      <c r="E12" s="278"/>
      <c r="F12" s="278"/>
      <c r="G12" s="278"/>
      <c r="H12" s="279"/>
    </row>
    <row r="13" spans="1:8" ht="28.5" customHeight="1">
      <c r="A13" s="285"/>
      <c r="B13" s="286"/>
      <c r="C13" s="287" t="s">
        <v>1302</v>
      </c>
      <c r="D13" s="287" t="s">
        <v>1539</v>
      </c>
      <c r="E13" s="287"/>
      <c r="F13" s="288"/>
      <c r="G13" s="288"/>
      <c r="H13" s="289">
        <f>SUM(H14:H24)</f>
        <v>0</v>
      </c>
    </row>
    <row r="14" spans="1:8" ht="11.25">
      <c r="A14" s="290">
        <v>1</v>
      </c>
      <c r="B14" s="291"/>
      <c r="C14" s="292"/>
      <c r="D14" s="292" t="s">
        <v>1540</v>
      </c>
      <c r="E14" s="292" t="s">
        <v>134</v>
      </c>
      <c r="F14" s="293">
        <v>2</v>
      </c>
      <c r="G14" s="293"/>
      <c r="H14" s="294">
        <f t="shared" ref="H14:H24" si="0">G14*F14</f>
        <v>0</v>
      </c>
    </row>
    <row r="15" spans="1:8" ht="11.25">
      <c r="A15" s="290">
        <v>2</v>
      </c>
      <c r="B15" s="291"/>
      <c r="C15" s="292"/>
      <c r="D15" s="292" t="s">
        <v>1541</v>
      </c>
      <c r="E15" s="292" t="s">
        <v>134</v>
      </c>
      <c r="F15" s="293">
        <v>2</v>
      </c>
      <c r="G15" s="293"/>
      <c r="H15" s="294">
        <f t="shared" si="0"/>
        <v>0</v>
      </c>
    </row>
    <row r="16" spans="1:8" ht="11.25">
      <c r="A16" s="290">
        <v>3</v>
      </c>
      <c r="B16" s="291"/>
      <c r="C16" s="292"/>
      <c r="D16" s="292" t="s">
        <v>1542</v>
      </c>
      <c r="E16" s="292" t="s">
        <v>134</v>
      </c>
      <c r="F16" s="293">
        <v>1</v>
      </c>
      <c r="G16" s="293"/>
      <c r="H16" s="294">
        <f t="shared" si="0"/>
        <v>0</v>
      </c>
    </row>
    <row r="17" spans="1:8" ht="11.25">
      <c r="A17" s="290">
        <v>4</v>
      </c>
      <c r="B17" s="291"/>
      <c r="C17" s="292"/>
      <c r="D17" s="292" t="s">
        <v>1543</v>
      </c>
      <c r="E17" s="292" t="s">
        <v>134</v>
      </c>
      <c r="F17" s="293">
        <v>1</v>
      </c>
      <c r="G17" s="293"/>
      <c r="H17" s="294">
        <f t="shared" si="0"/>
        <v>0</v>
      </c>
    </row>
    <row r="18" spans="1:8" ht="45">
      <c r="A18" s="290">
        <v>5</v>
      </c>
      <c r="B18" s="291"/>
      <c r="C18" s="292"/>
      <c r="D18" s="292" t="s">
        <v>1544</v>
      </c>
      <c r="E18" s="292" t="s">
        <v>134</v>
      </c>
      <c r="F18" s="293">
        <v>1</v>
      </c>
      <c r="G18" s="293"/>
      <c r="H18" s="294">
        <f t="shared" si="0"/>
        <v>0</v>
      </c>
    </row>
    <row r="19" spans="1:8" ht="11.25">
      <c r="A19" s="290">
        <v>6</v>
      </c>
      <c r="B19" s="291"/>
      <c r="C19" s="292"/>
      <c r="D19" s="292" t="s">
        <v>1545</v>
      </c>
      <c r="E19" s="292" t="s">
        <v>134</v>
      </c>
      <c r="F19" s="293">
        <v>1</v>
      </c>
      <c r="G19" s="293"/>
      <c r="H19" s="294">
        <f t="shared" si="0"/>
        <v>0</v>
      </c>
    </row>
    <row r="20" spans="1:8" ht="11.25">
      <c r="A20" s="290">
        <v>7</v>
      </c>
      <c r="B20" s="291"/>
      <c r="C20" s="292"/>
      <c r="D20" s="292" t="s">
        <v>1546</v>
      </c>
      <c r="E20" s="292" t="s">
        <v>134</v>
      </c>
      <c r="F20" s="293">
        <v>2</v>
      </c>
      <c r="G20" s="293"/>
      <c r="H20" s="294">
        <f t="shared" si="0"/>
        <v>0</v>
      </c>
    </row>
    <row r="21" spans="1:8" ht="11.25">
      <c r="A21" s="290">
        <v>8</v>
      </c>
      <c r="B21" s="291"/>
      <c r="C21" s="292"/>
      <c r="D21" s="292" t="s">
        <v>1547</v>
      </c>
      <c r="E21" s="292" t="s">
        <v>134</v>
      </c>
      <c r="F21" s="293">
        <v>17</v>
      </c>
      <c r="G21" s="293"/>
      <c r="H21" s="294">
        <f t="shared" si="0"/>
        <v>0</v>
      </c>
    </row>
    <row r="22" spans="1:8" ht="11.25">
      <c r="A22" s="290">
        <v>9</v>
      </c>
      <c r="B22" s="291"/>
      <c r="C22" s="292"/>
      <c r="D22" s="292" t="s">
        <v>1548</v>
      </c>
      <c r="E22" s="292" t="s">
        <v>134</v>
      </c>
      <c r="F22" s="293">
        <v>8</v>
      </c>
      <c r="G22" s="293"/>
      <c r="H22" s="294">
        <f>G22*F22</f>
        <v>0</v>
      </c>
    </row>
    <row r="23" spans="1:8" ht="36" customHeight="1">
      <c r="A23" s="290">
        <v>10</v>
      </c>
      <c r="B23" s="291"/>
      <c r="C23" s="292"/>
      <c r="D23" s="292" t="s">
        <v>1549</v>
      </c>
      <c r="E23" s="292" t="s">
        <v>136</v>
      </c>
      <c r="F23" s="293">
        <v>1</v>
      </c>
      <c r="G23" s="293"/>
      <c r="H23" s="294">
        <f t="shared" si="0"/>
        <v>0</v>
      </c>
    </row>
    <row r="24" spans="1:8" ht="29.25" customHeight="1">
      <c r="A24" s="290">
        <v>11</v>
      </c>
      <c r="B24" s="291"/>
      <c r="C24" s="292"/>
      <c r="D24" s="292" t="s">
        <v>1550</v>
      </c>
      <c r="E24" s="292" t="s">
        <v>134</v>
      </c>
      <c r="F24" s="293">
        <v>1</v>
      </c>
      <c r="G24" s="293"/>
      <c r="H24" s="294">
        <f t="shared" si="0"/>
        <v>0</v>
      </c>
    </row>
    <row r="25" spans="1:8" ht="15.75" customHeight="1">
      <c r="A25" s="325"/>
      <c r="B25" s="326"/>
      <c r="C25" s="327"/>
      <c r="D25" s="327" t="s">
        <v>1473</v>
      </c>
      <c r="E25" s="327"/>
      <c r="F25" s="328"/>
      <c r="G25" s="328"/>
      <c r="H25" s="328">
        <f>SUM(H13)</f>
        <v>0</v>
      </c>
    </row>
  </sheetData>
  <sheetProtection selectLockedCells="1" selectUnlockedCells="1"/>
  <mergeCells count="5">
    <mergeCell ref="A1:H1"/>
    <mergeCell ref="A6:D6"/>
    <mergeCell ref="A7:D7"/>
    <mergeCell ref="G7:H7"/>
    <mergeCell ref="A8:D8"/>
  </mergeCells>
  <pageMargins left="0.39374999999999999" right="0.39374999999999999" top="0.59027777777777779" bottom="0.78749999999999998" header="0.51180555555555551" footer="0.51180555555555551"/>
  <pageSetup paperSize="9" scale="91" firstPageNumber="0" fitToHeight="10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10</vt:i4>
      </vt:variant>
      <vt:variant>
        <vt:lpstr>Pomenované rozsahy</vt:lpstr>
      </vt:variant>
      <vt:variant>
        <vt:i4>11</vt:i4>
      </vt:variant>
    </vt:vector>
  </HeadingPairs>
  <TitlesOfParts>
    <vt:vector size="21" baseType="lpstr">
      <vt:lpstr>CNS</vt:lpstr>
      <vt:lpstr>Stavba</vt:lpstr>
      <vt:lpstr>ZTI</vt:lpstr>
      <vt:lpstr>VYKUROVANIE</vt:lpstr>
      <vt:lpstr>VZT</vt:lpstr>
      <vt:lpstr>Elektroinštalácia </vt:lpstr>
      <vt:lpstr>CCTV Kamerový systém</vt:lpstr>
      <vt:lpstr>Alarm</vt:lpstr>
      <vt:lpstr>Audio systém</vt:lpstr>
      <vt:lpstr>Internet,WIFI,SLP</vt:lpstr>
      <vt:lpstr>Stavba!Názvy_tlače</vt:lpstr>
      <vt:lpstr>VYKUROVANIE!Názvy_tlače</vt:lpstr>
      <vt:lpstr>ZTI!Názvy_tlače</vt:lpstr>
      <vt:lpstr>Alarm!Oblasť_tlače</vt:lpstr>
      <vt:lpstr>'Audio systém'!Oblasť_tlače</vt:lpstr>
      <vt:lpstr>'CCTV Kamerový systém'!Oblasť_tlače</vt:lpstr>
      <vt:lpstr>'Elektroinštalácia '!Oblasť_tlače</vt:lpstr>
      <vt:lpstr>'Internet,WIFI,SLP'!Oblasť_tlače</vt:lpstr>
      <vt:lpstr>Stavba!Oblasť_tlače</vt:lpstr>
      <vt:lpstr>VYKUROVANIE!Oblasť_tlače</vt:lpstr>
      <vt:lpstr>ZTI!Oblasť_tlače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</dc:creator>
  <cp:lastModifiedBy>Peter Štefaňák</cp:lastModifiedBy>
  <cp:lastPrinted>2025-03-02T10:30:03Z</cp:lastPrinted>
  <dcterms:created xsi:type="dcterms:W3CDTF">1999-04-06T07:39:00Z</dcterms:created>
  <dcterms:modified xsi:type="dcterms:W3CDTF">2026-02-27T15:38:30Z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