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CenkrosData\Export\"/>
    </mc:Choice>
  </mc:AlternateContent>
  <xr:revisionPtr revIDLastSave="0" documentId="13_ncr:1_{3C881288-78C5-43E0-A98F-C19AFE7A69DE}" xr6:coauthVersionLast="47" xr6:coauthVersionMax="47" xr10:uidLastSave="{00000000-0000-0000-0000-000000000000}"/>
  <bookViews>
    <workbookView xWindow="28680" yWindow="-120" windowWidth="38640" windowHeight="15720" firstSheet="1" activeTab="1" xr2:uid="{00000000-000D-0000-FFFF-FFFF00000000}"/>
  </bookViews>
  <sheets>
    <sheet name="Rekapitulácia stavby" sheetId="1" state="veryHidden" r:id="rId1"/>
    <sheet name="02 - Fyzio časť" sheetId="2" r:id="rId2"/>
  </sheets>
  <definedNames>
    <definedName name="_xlnm._FilterDatabase" localSheetId="1" hidden="1">'02 - Fyzio časť'!$C$136:$K$297</definedName>
    <definedName name="_xlnm.Print_Titles" localSheetId="1">'02 - Fyzio časť'!$136:$136</definedName>
    <definedName name="_xlnm.Print_Titles" localSheetId="0">'Rekapitulácia stavby'!$92:$92</definedName>
    <definedName name="_xlnm.Print_Area" localSheetId="1">'02 - Fyzio časť'!$C$4:$J$76,'02 - Fyzio časť'!$C$82:$J$118,'02 - Fyzio časť'!$C$124:$J$297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279" i="2"/>
  <c r="BH279" i="2"/>
  <c r="BG279" i="2"/>
  <c r="BE279" i="2"/>
  <c r="T279" i="2"/>
  <c r="R279" i="2"/>
  <c r="P279" i="2"/>
  <c r="BI276" i="2"/>
  <c r="BH276" i="2"/>
  <c r="BG276" i="2"/>
  <c r="BE276" i="2"/>
  <c r="T276" i="2"/>
  <c r="R276" i="2"/>
  <c r="P276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4" i="2"/>
  <c r="BH254" i="2"/>
  <c r="BG254" i="2"/>
  <c r="BE254" i="2"/>
  <c r="T254" i="2"/>
  <c r="R254" i="2"/>
  <c r="P254" i="2"/>
  <c r="BI247" i="2"/>
  <c r="BH247" i="2"/>
  <c r="BG247" i="2"/>
  <c r="BE247" i="2"/>
  <c r="T247" i="2"/>
  <c r="R247" i="2"/>
  <c r="P247" i="2"/>
  <c r="BI245" i="2"/>
  <c r="BH245" i="2"/>
  <c r="BG245" i="2"/>
  <c r="BE245" i="2"/>
  <c r="T245" i="2"/>
  <c r="R245" i="2"/>
  <c r="P245" i="2"/>
  <c r="BI243" i="2"/>
  <c r="BH243" i="2"/>
  <c r="BG243" i="2"/>
  <c r="BE243" i="2"/>
  <c r="T243" i="2"/>
  <c r="R243" i="2"/>
  <c r="P243" i="2"/>
  <c r="BI239" i="2"/>
  <c r="BH239" i="2"/>
  <c r="BG239" i="2"/>
  <c r="BE239" i="2"/>
  <c r="T239" i="2"/>
  <c r="R239" i="2"/>
  <c r="P239" i="2"/>
  <c r="BI237" i="2"/>
  <c r="BH237" i="2"/>
  <c r="BG237" i="2"/>
  <c r="BE237" i="2"/>
  <c r="T237" i="2"/>
  <c r="R237" i="2"/>
  <c r="P237" i="2"/>
  <c r="BI233" i="2"/>
  <c r="BH233" i="2"/>
  <c r="BG233" i="2"/>
  <c r="BE233" i="2"/>
  <c r="T233" i="2"/>
  <c r="R233" i="2"/>
  <c r="P233" i="2"/>
  <c r="BI231" i="2"/>
  <c r="BH231" i="2"/>
  <c r="BG231" i="2"/>
  <c r="BE231" i="2"/>
  <c r="T231" i="2"/>
  <c r="R231" i="2"/>
  <c r="P231" i="2"/>
  <c r="BI229" i="2"/>
  <c r="BH229" i="2"/>
  <c r="BG229" i="2"/>
  <c r="BE229" i="2"/>
  <c r="T229" i="2"/>
  <c r="R229" i="2"/>
  <c r="P229" i="2"/>
  <c r="BI225" i="2"/>
  <c r="BH225" i="2"/>
  <c r="BG225" i="2"/>
  <c r="BE225" i="2"/>
  <c r="T225" i="2"/>
  <c r="R225" i="2"/>
  <c r="P225" i="2"/>
  <c r="BI223" i="2"/>
  <c r="BH223" i="2"/>
  <c r="BG223" i="2"/>
  <c r="BE223" i="2"/>
  <c r="T223" i="2"/>
  <c r="R223" i="2"/>
  <c r="P223" i="2"/>
  <c r="BI220" i="2"/>
  <c r="BH220" i="2"/>
  <c r="BG220" i="2"/>
  <c r="BE220" i="2"/>
  <c r="T220" i="2"/>
  <c r="R220" i="2"/>
  <c r="P220" i="2"/>
  <c r="BI218" i="2"/>
  <c r="BH218" i="2"/>
  <c r="BG218" i="2"/>
  <c r="BE218" i="2"/>
  <c r="T218" i="2"/>
  <c r="R218" i="2"/>
  <c r="P218" i="2"/>
  <c r="BI214" i="2"/>
  <c r="BH214" i="2"/>
  <c r="BG214" i="2"/>
  <c r="BE214" i="2"/>
  <c r="T214" i="2"/>
  <c r="R214" i="2"/>
  <c r="P214" i="2"/>
  <c r="BI212" i="2"/>
  <c r="BH212" i="2"/>
  <c r="BG212" i="2"/>
  <c r="BE212" i="2"/>
  <c r="T212" i="2"/>
  <c r="R212" i="2"/>
  <c r="P212" i="2"/>
  <c r="BI209" i="2"/>
  <c r="BH209" i="2"/>
  <c r="BG209" i="2"/>
  <c r="BE209" i="2"/>
  <c r="T209" i="2"/>
  <c r="R209" i="2"/>
  <c r="P209" i="2"/>
  <c r="BI205" i="2"/>
  <c r="BH205" i="2"/>
  <c r="BG205" i="2"/>
  <c r="BE205" i="2"/>
  <c r="T205" i="2"/>
  <c r="R205" i="2"/>
  <c r="P205" i="2"/>
  <c r="BI202" i="2"/>
  <c r="BH202" i="2"/>
  <c r="BG202" i="2"/>
  <c r="BE202" i="2"/>
  <c r="T202" i="2"/>
  <c r="R202" i="2"/>
  <c r="P202" i="2"/>
  <c r="BI199" i="2"/>
  <c r="BH199" i="2"/>
  <c r="BG199" i="2"/>
  <c r="BE199" i="2"/>
  <c r="T199" i="2"/>
  <c r="T198" i="2" s="1"/>
  <c r="R199" i="2"/>
  <c r="R198" i="2" s="1"/>
  <c r="P199" i="2"/>
  <c r="P198" i="2"/>
  <c r="BI197" i="2"/>
  <c r="BH197" i="2"/>
  <c r="BG197" i="2"/>
  <c r="BE197" i="2"/>
  <c r="T197" i="2"/>
  <c r="R197" i="2"/>
  <c r="P197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6" i="2"/>
  <c r="BH186" i="2"/>
  <c r="BG186" i="2"/>
  <c r="BE186" i="2"/>
  <c r="T186" i="2"/>
  <c r="R186" i="2"/>
  <c r="P186" i="2"/>
  <c r="BI182" i="2"/>
  <c r="BH182" i="2"/>
  <c r="BG182" i="2"/>
  <c r="BE182" i="2"/>
  <c r="T182" i="2"/>
  <c r="R182" i="2"/>
  <c r="P182" i="2"/>
  <c r="BI179" i="2"/>
  <c r="BH179" i="2"/>
  <c r="BG179" i="2"/>
  <c r="BE179" i="2"/>
  <c r="T179" i="2"/>
  <c r="R179" i="2"/>
  <c r="P179" i="2"/>
  <c r="BI176" i="2"/>
  <c r="BH176" i="2"/>
  <c r="BG176" i="2"/>
  <c r="BE176" i="2"/>
  <c r="T176" i="2"/>
  <c r="R176" i="2"/>
  <c r="P176" i="2"/>
  <c r="BI171" i="2"/>
  <c r="BH171" i="2"/>
  <c r="BG171" i="2"/>
  <c r="BE171" i="2"/>
  <c r="T171" i="2"/>
  <c r="R171" i="2"/>
  <c r="P171" i="2"/>
  <c r="BI167" i="2"/>
  <c r="BH167" i="2"/>
  <c r="BG167" i="2"/>
  <c r="BE167" i="2"/>
  <c r="T167" i="2"/>
  <c r="R167" i="2"/>
  <c r="P167" i="2"/>
  <c r="BI163" i="2"/>
  <c r="BH163" i="2"/>
  <c r="BG163" i="2"/>
  <c r="BE163" i="2"/>
  <c r="T163" i="2"/>
  <c r="R163" i="2"/>
  <c r="P163" i="2"/>
  <c r="BI159" i="2"/>
  <c r="BH159" i="2"/>
  <c r="BG159" i="2"/>
  <c r="BE159" i="2"/>
  <c r="T159" i="2"/>
  <c r="R159" i="2"/>
  <c r="P159" i="2"/>
  <c r="BI155" i="2"/>
  <c r="BH155" i="2"/>
  <c r="BG155" i="2"/>
  <c r="BE155" i="2"/>
  <c r="T155" i="2"/>
  <c r="R155" i="2"/>
  <c r="P155" i="2"/>
  <c r="BI151" i="2"/>
  <c r="BH151" i="2"/>
  <c r="BG151" i="2"/>
  <c r="BE151" i="2"/>
  <c r="T151" i="2"/>
  <c r="R151" i="2"/>
  <c r="P151" i="2"/>
  <c r="BI147" i="2"/>
  <c r="BH147" i="2"/>
  <c r="BG147" i="2"/>
  <c r="BE147" i="2"/>
  <c r="T147" i="2"/>
  <c r="R147" i="2"/>
  <c r="P147" i="2"/>
  <c r="BI143" i="2"/>
  <c r="BH143" i="2"/>
  <c r="BG143" i="2"/>
  <c r="BE143" i="2"/>
  <c r="T143" i="2"/>
  <c r="R143" i="2"/>
  <c r="P143" i="2"/>
  <c r="BI140" i="2"/>
  <c r="BH140" i="2"/>
  <c r="BG140" i="2"/>
  <c r="BE140" i="2"/>
  <c r="T140" i="2"/>
  <c r="R140" i="2"/>
  <c r="P140" i="2"/>
  <c r="J134" i="2"/>
  <c r="J133" i="2"/>
  <c r="F133" i="2"/>
  <c r="F131" i="2"/>
  <c r="E129" i="2"/>
  <c r="BI116" i="2"/>
  <c r="BH116" i="2"/>
  <c r="BG116" i="2"/>
  <c r="BE116" i="2"/>
  <c r="BI115" i="2"/>
  <c r="BH115" i="2"/>
  <c r="BG115" i="2"/>
  <c r="BF115" i="2"/>
  <c r="BE115" i="2"/>
  <c r="BI114" i="2"/>
  <c r="BH114" i="2"/>
  <c r="BG114" i="2"/>
  <c r="BF114" i="2"/>
  <c r="BE114" i="2"/>
  <c r="BI113" i="2"/>
  <c r="BH113" i="2"/>
  <c r="BG113" i="2"/>
  <c r="BF113" i="2"/>
  <c r="BE113" i="2"/>
  <c r="BI112" i="2"/>
  <c r="BH112" i="2"/>
  <c r="BG112" i="2"/>
  <c r="BF112" i="2"/>
  <c r="BE112" i="2"/>
  <c r="BI111" i="2"/>
  <c r="BH111" i="2"/>
  <c r="BG111" i="2"/>
  <c r="BF111" i="2"/>
  <c r="BE111" i="2"/>
  <c r="J92" i="2"/>
  <c r="J91" i="2"/>
  <c r="F91" i="2"/>
  <c r="F89" i="2"/>
  <c r="E87" i="2"/>
  <c r="J18" i="2"/>
  <c r="E18" i="2"/>
  <c r="F134" i="2"/>
  <c r="J17" i="2"/>
  <c r="J131" i="2"/>
  <c r="E7" i="2"/>
  <c r="E127" i="2"/>
  <c r="L90" i="1"/>
  <c r="AM90" i="1"/>
  <c r="AM89" i="1"/>
  <c r="L89" i="1"/>
  <c r="AM87" i="1"/>
  <c r="L87" i="1"/>
  <c r="L85" i="1"/>
  <c r="L84" i="1"/>
  <c r="BK279" i="2"/>
  <c r="BK254" i="2"/>
  <c r="J247" i="2"/>
  <c r="BK202" i="2"/>
  <c r="J223" i="2"/>
  <c r="BK231" i="2"/>
  <c r="J191" i="2"/>
  <c r="J163" i="2"/>
  <c r="BK159" i="2"/>
  <c r="BK209" i="2"/>
  <c r="J155" i="2"/>
  <c r="J151" i="2"/>
  <c r="J147" i="2"/>
  <c r="J239" i="2"/>
  <c r="BK167" i="2"/>
  <c r="J205" i="2"/>
  <c r="BK220" i="2"/>
  <c r="BK205" i="2"/>
  <c r="BK258" i="2"/>
  <c r="J254" i="2"/>
  <c r="BK243" i="2"/>
  <c r="J143" i="2"/>
  <c r="J176" i="2"/>
  <c r="BK218" i="2"/>
  <c r="J167" i="2"/>
  <c r="J218" i="2"/>
  <c r="BK182" i="2"/>
  <c r="J229" i="2"/>
  <c r="BK143" i="2"/>
  <c r="J190" i="2"/>
  <c r="BK194" i="2"/>
  <c r="J171" i="2"/>
  <c r="BK163" i="2"/>
  <c r="J179" i="2"/>
  <c r="BK191" i="2"/>
  <c r="BK190" i="2"/>
  <c r="BK155" i="2"/>
  <c r="BK233" i="2"/>
  <c r="J192" i="2"/>
  <c r="J140" i="2"/>
  <c r="J194" i="2"/>
  <c r="BK239" i="2"/>
  <c r="BK276" i="2"/>
  <c r="BK256" i="2"/>
  <c r="BK247" i="2"/>
  <c r="J245" i="2"/>
  <c r="BK176" i="2"/>
  <c r="BK197" i="2"/>
  <c r="BK171" i="2"/>
  <c r="J225" i="2"/>
  <c r="BK237" i="2"/>
  <c r="BK229" i="2"/>
  <c r="BK214" i="2"/>
  <c r="BK186" i="2"/>
  <c r="J209" i="2"/>
  <c r="J202" i="2"/>
  <c r="BK192" i="2"/>
  <c r="J199" i="2"/>
  <c r="J159" i="2"/>
  <c r="BK195" i="2"/>
  <c r="J212" i="2"/>
  <c r="J182" i="2"/>
  <c r="BK199" i="2"/>
  <c r="J233" i="2"/>
  <c r="J197" i="2"/>
  <c r="J258" i="2"/>
  <c r="J276" i="2"/>
  <c r="J256" i="2"/>
  <c r="BK245" i="2"/>
  <c r="J186" i="2"/>
  <c r="J220" i="2"/>
  <c r="BK151" i="2"/>
  <c r="BK223" i="2"/>
  <c r="AS94" i="1"/>
  <c r="BK212" i="2"/>
  <c r="J231" i="2"/>
  <c r="BK225" i="2"/>
  <c r="J214" i="2"/>
  <c r="J243" i="2"/>
  <c r="BK147" i="2"/>
  <c r="J195" i="2"/>
  <c r="BK140" i="2"/>
  <c r="J237" i="2"/>
  <c r="J279" i="2"/>
  <c r="BK179" i="2"/>
  <c r="R175" i="2" l="1"/>
  <c r="P139" i="2"/>
  <c r="T175" i="2"/>
  <c r="T219" i="2"/>
  <c r="BK139" i="2"/>
  <c r="P232" i="2"/>
  <c r="P175" i="2"/>
  <c r="R201" i="2"/>
  <c r="BK232" i="2"/>
  <c r="J232" i="2" s="1"/>
  <c r="J105" i="2" s="1"/>
  <c r="T246" i="2"/>
  <c r="T201" i="2"/>
  <c r="T232" i="2"/>
  <c r="R246" i="2"/>
  <c r="BK201" i="2"/>
  <c r="J201" i="2"/>
  <c r="J102" i="2" s="1"/>
  <c r="R213" i="2"/>
  <c r="R232" i="2"/>
  <c r="BK257" i="2"/>
  <c r="J257" i="2" s="1"/>
  <c r="J107" i="2" s="1"/>
  <c r="BK175" i="2"/>
  <c r="J175" i="2"/>
  <c r="J99" i="2" s="1"/>
  <c r="P201" i="2"/>
  <c r="T213" i="2"/>
  <c r="BK246" i="2"/>
  <c r="J246" i="2" s="1"/>
  <c r="J106" i="2" s="1"/>
  <c r="P246" i="2"/>
  <c r="R139" i="2"/>
  <c r="R138" i="2" s="1"/>
  <c r="BK213" i="2"/>
  <c r="J213" i="2" s="1"/>
  <c r="J103" i="2" s="1"/>
  <c r="P219" i="2"/>
  <c r="P257" i="2"/>
  <c r="T139" i="2"/>
  <c r="T138" i="2"/>
  <c r="BK219" i="2"/>
  <c r="J219" i="2" s="1"/>
  <c r="J104" i="2" s="1"/>
  <c r="T257" i="2"/>
  <c r="P213" i="2"/>
  <c r="R219" i="2"/>
  <c r="R257" i="2"/>
  <c r="BK198" i="2"/>
  <c r="J198" i="2" s="1"/>
  <c r="J100" i="2" s="1"/>
  <c r="J89" i="2"/>
  <c r="F92" i="2"/>
  <c r="BF140" i="2"/>
  <c r="BF155" i="2"/>
  <c r="BF167" i="2"/>
  <c r="BF197" i="2"/>
  <c r="BF171" i="2"/>
  <c r="BF143" i="2"/>
  <c r="BF182" i="2"/>
  <c r="BF199" i="2"/>
  <c r="BF209" i="2"/>
  <c r="BF218" i="2"/>
  <c r="BF276" i="2"/>
  <c r="BF147" i="2"/>
  <c r="BF191" i="2"/>
  <c r="BF214" i="2"/>
  <c r="BF223" i="2"/>
  <c r="BF194" i="2"/>
  <c r="BF195" i="2"/>
  <c r="BF205" i="2"/>
  <c r="BF151" i="2"/>
  <c r="BF179" i="2"/>
  <c r="BF231" i="2"/>
  <c r="E85" i="2"/>
  <c r="BF176" i="2"/>
  <c r="BF220" i="2"/>
  <c r="BF225" i="2"/>
  <c r="BF239" i="2"/>
  <c r="BF159" i="2"/>
  <c r="BF186" i="2"/>
  <c r="BF202" i="2"/>
  <c r="BF233" i="2"/>
  <c r="BF192" i="2"/>
  <c r="BF163" i="2"/>
  <c r="BF190" i="2"/>
  <c r="BF212" i="2"/>
  <c r="BF229" i="2"/>
  <c r="BF237" i="2"/>
  <c r="BF243" i="2"/>
  <c r="BF245" i="2"/>
  <c r="BF247" i="2"/>
  <c r="BF254" i="2"/>
  <c r="BF256" i="2"/>
  <c r="BF258" i="2"/>
  <c r="BF279" i="2"/>
  <c r="F38" i="2"/>
  <c r="BC95" i="1" s="1"/>
  <c r="BC94" i="1" s="1"/>
  <c r="AY94" i="1" s="1"/>
  <c r="F35" i="2"/>
  <c r="AZ95" i="1" s="1"/>
  <c r="AZ94" i="1" s="1"/>
  <c r="AV94" i="1" s="1"/>
  <c r="AK29" i="1" s="1"/>
  <c r="J35" i="2"/>
  <c r="AV95" i="1" s="1"/>
  <c r="F37" i="2"/>
  <c r="BB95" i="1"/>
  <c r="BB94" i="1" s="1"/>
  <c r="W31" i="1" s="1"/>
  <c r="F39" i="2"/>
  <c r="BD95" i="1"/>
  <c r="BD94" i="1" s="1"/>
  <c r="W33" i="1" s="1"/>
  <c r="T200" i="2" l="1"/>
  <c r="T137" i="2" s="1"/>
  <c r="R200" i="2"/>
  <c r="R137" i="2" s="1"/>
  <c r="P200" i="2"/>
  <c r="BK138" i="2"/>
  <c r="J138" i="2"/>
  <c r="J97" i="2" s="1"/>
  <c r="P138" i="2"/>
  <c r="P137" i="2"/>
  <c r="AU95" i="1"/>
  <c r="AU94" i="1" s="1"/>
  <c r="BK200" i="2"/>
  <c r="J200" i="2" s="1"/>
  <c r="J101" i="2" s="1"/>
  <c r="J139" i="2"/>
  <c r="J98" i="2"/>
  <c r="W32" i="1"/>
  <c r="AX94" i="1"/>
  <c r="W29" i="1"/>
  <c r="BK137" i="2" l="1"/>
  <c r="J137" i="2"/>
  <c r="J96" i="2"/>
  <c r="J30" i="2"/>
  <c r="J116" i="2"/>
  <c r="J110" i="2"/>
  <c r="J31" i="2" s="1"/>
  <c r="J32" i="2" s="1"/>
  <c r="AG95" i="1" s="1"/>
  <c r="AG94" i="1" s="1"/>
  <c r="AK26" i="1" s="1"/>
  <c r="BF116" i="2" l="1"/>
  <c r="J36" i="2" s="1"/>
  <c r="AW95" i="1" s="1"/>
  <c r="AT95" i="1" s="1"/>
  <c r="AN95" i="1" s="1"/>
  <c r="J118" i="2"/>
  <c r="J41" i="2" l="1"/>
  <c r="F36" i="2"/>
  <c r="BA95" i="1" s="1"/>
  <c r="BA94" i="1" s="1"/>
  <c r="AW94" i="1" s="1"/>
  <c r="AK30" i="1" s="1"/>
  <c r="AK35" i="1" s="1"/>
  <c r="AT94" i="1" l="1"/>
  <c r="AN94" i="1"/>
  <c r="W30" i="1"/>
</calcChain>
</file>

<file path=xl/sharedStrings.xml><?xml version="1.0" encoding="utf-8"?>
<sst xmlns="http://schemas.openxmlformats.org/spreadsheetml/2006/main" count="1956" uniqueCount="368">
  <si>
    <t>Export Komplet</t>
  </si>
  <si>
    <t/>
  </si>
  <si>
    <t>2.0</t>
  </si>
  <si>
    <t>False</t>
  </si>
  <si>
    <t>{ad9ed193-1b4f-465b-a248-83ab161e5f6e}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</si>
  <si>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</si>
  <si>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</si>
  <si>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</si>
  <si>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</si>
  <si>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</si>
  <si>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</si>
  <si>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</si>
  <si>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</si>
  <si>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SPORTWELL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</si>
  <si>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</si>
  <si>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</si>
  <si>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NADSTAVBA POLYFUNKČNÉHO OBJEKTU, Farského ul. 3266, Bratislava</t>
  </si>
  <si>
    <t>JKSO:</t>
  </si>
  <si>
    <t>KS:</t>
  </si>
  <si>
    <t>Miesto:</t>
  </si>
  <si>
    <t>Bratislava</t>
  </si>
  <si>
    <t>Dátum:</t>
  </si>
  <si>
    <t>20. 6. 2024</t>
  </si>
  <si>
    <t>Objednávateľ:</t>
  </si>
  <si>
    <t>IČO:</t>
  </si>
  <si>
    <t>IČ DPH:</t>
  </si>
  <si>
    <t>Zhotoviteľ:</t>
  </si>
  <si>
    <t>Vyplň údaj</t>
  </si>
  <si>
    <t>Projektant:</t>
  </si>
  <si>
    <t>ADIF spol. s r.o.</t>
  </si>
  <si>
    <t>True</t>
  </si>
  <si>
    <t>Spracovateľ:</t>
  </si>
  <si>
    <t>Ing. Ľubomír Németh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</si>
  <si>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</si>
  <si>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</si>
  <si>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</si>
  <si>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</si>
  <si>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</si>
  <si>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</si>
  <si>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</si>
  <si>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</si>
  <si>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</si>
  <si>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</si>
  <si>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</si>
  <si>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</si>
  <si>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</si>
  <si>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</si>
  <si>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</si>
  <si>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</si>
  <si>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</si>
  <si>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</si>
  <si>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</si>
  <si>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</si>
  <si>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</si>
  <si>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</si>
  <si>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</si>
  <si>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</si>
  <si>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</si>
  <si>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</si>
  <si>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</si>
  <si>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</si>
  <si>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</si>
  <si>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</si>
  <si>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</si>
  <si>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</si>
  <si>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</si>
  <si>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</si>
  <si>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</si>
  <si>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</si>
  <si>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</si>
  <si>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</si>
  <si>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</si>
  <si>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</si>
  <si>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</si>
  <si>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</si>
  <si>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</si>
  <si>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</si>
  <si>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</si>
  <si>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</si>
  <si>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02</t>
  </si>
  <si>
    <t>Fyzio časť</t>
  </si>
  <si>
    <t>STA</t>
  </si>
  <si>
    <t>1</t>
  </si>
  <si>
    <t>{1895a6c4-36df-4f9b-9531-f70194856512}</t>
  </si>
  <si>
    <t>povrchW1</t>
  </si>
  <si>
    <t>704,134</t>
  </si>
  <si>
    <t>2</t>
  </si>
  <si>
    <t>povrchW2W3</t>
  </si>
  <si>
    <t>240,135</t>
  </si>
  <si>
    <t>KRYCÍ LIST ROZPOČTU</t>
  </si>
  <si>
    <t>povrvhW2</t>
  </si>
  <si>
    <t>99</t>
  </si>
  <si>
    <t>podlahaP1</t>
  </si>
  <si>
    <t>104,11</t>
  </si>
  <si>
    <t>Objekt:</t>
  </si>
  <si>
    <t>02 - Fyzio časť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</si>
  <si>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</si>
  <si>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</si>
  <si>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</si>
  <si>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</si>
  <si>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</si>
  <si>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</si>
  <si>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</si>
  <si>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</si>
  <si>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</si>
  <si>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</si>
  <si>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</si>
  <si>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</si>
  <si>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763 - Konštrukcie - drevostavby</t>
  </si>
  <si>
    <t xml:space="preserve">    766 - Konštrukcie stolárske</t>
  </si>
  <si>
    <t xml:space="preserve">    771 - Podlahy z dlaždíc</t>
  </si>
  <si>
    <t xml:space="preserve">    775 - Podlahy vlysové a parketové</t>
  </si>
  <si>
    <t xml:space="preserve">    781 - Obklady</t>
  </si>
  <si>
    <t xml:space="preserve">    784 - Maľby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</si>
  <si>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</si>
  <si>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</si>
  <si>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</si>
  <si>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</si>
  <si>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</si>
  <si>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</si>
  <si>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</si>
  <si>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</si>
  <si>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</si>
  <si>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</si>
  <si>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</si>
  <si>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</si>
  <si>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</si>
  <si>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</si>
  <si>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</si>
  <si>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</si>
  <si>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</si>
  <si>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</si>
  <si>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</si>
  <si>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</si>
  <si>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</si>
  <si>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</si>
  <si>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</si>
  <si>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</si>
  <si>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</si>
  <si>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</si>
  <si>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</si>
  <si>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</si>
  <si>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610991111.S</t>
  </si>
  <si>
    <t>Zakrývanie výplní vnútorných okenných otvorov, predmetov a konštrukcií</t>
  </si>
  <si>
    <t>m2</t>
  </si>
  <si>
    <t>4</t>
  </si>
  <si>
    <t>532958976</t>
  </si>
  <si>
    <t>VV</t>
  </si>
  <si>
    <t>1,1*2,0*6</t>
  </si>
  <si>
    <t>Súčet</t>
  </si>
  <si>
    <t>611460124.S</t>
  </si>
  <si>
    <t>Príprava vnútorného podkladu stropov penetráciou pod omietky a nátery</t>
  </si>
  <si>
    <t>1191931185</t>
  </si>
  <si>
    <t>S1</t>
  </si>
  <si>
    <t>9,42</t>
  </si>
  <si>
    <t>3</t>
  </si>
  <si>
    <t>611460362.S</t>
  </si>
  <si>
    <t>Vnútorná omietka stropov vápennocementová jednovrstvová, hr. 8 mm</t>
  </si>
  <si>
    <t>-606627583</t>
  </si>
  <si>
    <t>612460124.S</t>
  </si>
  <si>
    <t>Príprava vnútorného podkladu stien penetráciou pod omietky a nátery</t>
  </si>
  <si>
    <t>-216954895</t>
  </si>
  <si>
    <t>W2,W3</t>
  </si>
  <si>
    <t>(0,15*6+0,4*3+0,3*3)*2,85+(5,6*2+4,45)*2,85-1,1*2,0*6</t>
  </si>
  <si>
    <t>5</t>
  </si>
  <si>
    <t>612460363.S</t>
  </si>
  <si>
    <t>Vnútorná omietka stien vápennocementová jednovrstvová, hr. 10 mm</t>
  </si>
  <si>
    <t>134993172</t>
  </si>
  <si>
    <t>631312671.S</t>
  </si>
  <si>
    <t>Mazanina z betónu prostého (m2) hladená dreveným hladidlom, betón tr. C 20/25 hr. 70 mm</t>
  </si>
  <si>
    <t>1850058008</t>
  </si>
  <si>
    <t>P1</t>
  </si>
  <si>
    <t>9,42+17,04+14,3+24,85+17,2+11,3+10,0</t>
  </si>
  <si>
    <t>7</t>
  </si>
  <si>
    <t>631319151.S</t>
  </si>
  <si>
    <t>Príplatok za prehlad. povrchu betónovej mazaniny min. tr.C 8/10 oceľ. hlad. hr. 50-80 mm</t>
  </si>
  <si>
    <t>m3</t>
  </si>
  <si>
    <t>1482765635</t>
  </si>
  <si>
    <t>podlahaP1*0,07</t>
  </si>
  <si>
    <t>8</t>
  </si>
  <si>
    <t>631319171.S</t>
  </si>
  <si>
    <t>Príplatok za strhnutie povrchu mazaniny latou pre hr. obidvoch vrstiev mazaniny nad 50 do 80 mm</t>
  </si>
  <si>
    <t>1257755842</t>
  </si>
  <si>
    <t>9</t>
  </si>
  <si>
    <t>631362422.S</t>
  </si>
  <si>
    <t>Výstuž mazanín z betónov (z kameniva) a z ľahkých betónov zo sietí KARI, priemer drôtu 6/6 mm, veľkosť oka 150x150 mm</t>
  </si>
  <si>
    <t>1362149760</t>
  </si>
  <si>
    <t>Ostatné konštrukcie a práce-búranie</t>
  </si>
  <si>
    <t>10</t>
  </si>
  <si>
    <t>941955002.S</t>
  </si>
  <si>
    <t>Lešenie ľahké pracovné pomocné s výškou lešeňovej podlahy nad 1,20 do 1,90 m</t>
  </si>
  <si>
    <t>-1995387170</t>
  </si>
  <si>
    <t>11</t>
  </si>
  <si>
    <t>952901111.S</t>
  </si>
  <si>
    <t>Vyčistenie budov pri výške podlaží do 4 m</t>
  </si>
  <si>
    <t>1227197784</t>
  </si>
  <si>
    <t>12</t>
  </si>
  <si>
    <t>978020191.S</t>
  </si>
  <si>
    <t>Otlčenie omietok stropov vnútorných cementových v rozsahu do 100 %,  -0,06400t</t>
  </si>
  <si>
    <t>112469603</t>
  </si>
  <si>
    <t>13</t>
  </si>
  <si>
    <t>978021191.S</t>
  </si>
  <si>
    <t>Otlčenie omietok stien vnútorných cementových v rozsahu do 100 %,  -0,06100t</t>
  </si>
  <si>
    <t>-462677659</t>
  </si>
  <si>
    <t>povrchw2w3</t>
  </si>
  <si>
    <t>14</t>
  </si>
  <si>
    <t>979011111.S</t>
  </si>
  <si>
    <t>Zvislá doprava sutiny a vybúraných hmôt za prvé podlažie nad alebo pod základným podlažím</t>
  </si>
  <si>
    <t>t</t>
  </si>
  <si>
    <t>-92358928</t>
  </si>
  <si>
    <t>15</t>
  </si>
  <si>
    <t>979081111.S</t>
  </si>
  <si>
    <t>Odvoz sutiny a vybúraných hmôt na skládku do 1 km</t>
  </si>
  <si>
    <t>-280700158</t>
  </si>
  <si>
    <t>16</t>
  </si>
  <si>
    <t>979081121.S</t>
  </si>
  <si>
    <t>Odvoz sutiny a vybúraných hmôt na skládku za každý ďalší 1 km</t>
  </si>
  <si>
    <t>738904927</t>
  </si>
  <si>
    <t>3,04*19 'Prepočítané koeficientom množstva</t>
  </si>
  <si>
    <t>17</t>
  </si>
  <si>
    <t>979082111.S</t>
  </si>
  <si>
    <t>Vnútrostavenisková doprava sutiny a vybúraných hmôt do 10 m</t>
  </si>
  <si>
    <t>14351077</t>
  </si>
  <si>
    <t>18</t>
  </si>
  <si>
    <t>979082121.S</t>
  </si>
  <si>
    <t>Vnútrostavenisková doprava sutiny a vybúraných hmôt za každých ďalších 5 m</t>
  </si>
  <si>
    <t>330440060</t>
  </si>
  <si>
    <t>3,04*4 'Prepočítané koeficientom množstva</t>
  </si>
  <si>
    <t>19</t>
  </si>
  <si>
    <t>979089612.S</t>
  </si>
  <si>
    <t>Poplatok za skladovanie - iné odpady zo stavieb a demolácií (17 09), ostatné</t>
  </si>
  <si>
    <t>-1331535500</t>
  </si>
  <si>
    <t>Presun hmôt HSV</t>
  </si>
  <si>
    <t>20</t>
  </si>
  <si>
    <t>999281111.S</t>
  </si>
  <si>
    <t>Presun hmôt pre opravy a údržbu objektov vrátane vonkajších plášťov výšky do 25 m</t>
  </si>
  <si>
    <t>-1905128988</t>
  </si>
  <si>
    <t>PSV</t>
  </si>
  <si>
    <t>Práce a dodávky PSV</t>
  </si>
  <si>
    <t>763</t>
  </si>
  <si>
    <t>Konštrukcie - drevostavby</t>
  </si>
  <si>
    <t>21</t>
  </si>
  <si>
    <t>763115512.S</t>
  </si>
  <si>
    <t>Priečka SDK hr. 100 mm, kca CW+UW 50, dvojito opláštená doskou štandardnou A 2x12,5 mm, TI 50 mm</t>
  </si>
  <si>
    <t>1211307063</t>
  </si>
  <si>
    <t>(3,075+1,96+12,45+4,225*2+4,6+1,96+1,6+4,62+4,45)*3,9-1,0*2,15*6</t>
  </si>
  <si>
    <t>22</t>
  </si>
  <si>
    <t>763120010.S</t>
  </si>
  <si>
    <t>Sadrokartónová inštalačná predstena pre sanitárne zariadenia, kca CD+UD, jednoducho opláštená doskou impregnovanou H2 12,5 mm</t>
  </si>
  <si>
    <t>174345916</t>
  </si>
  <si>
    <t>v mieste obkladov zosilnená konštrukcia SDK priečky</t>
  </si>
  <si>
    <t>0,8*2*1,35</t>
  </si>
  <si>
    <t>763135045.S</t>
  </si>
  <si>
    <t>Kazetový podhľad 600 x 600 mm, hrana ostrá, konštrukcia viditeľná, doska sadrokartónová biela hr. 10 mm</t>
  </si>
  <si>
    <t>1943093888</t>
  </si>
  <si>
    <t>17,04+14,3+24,85+17,2+11,3+10,0</t>
  </si>
  <si>
    <t>24</t>
  </si>
  <si>
    <t>998763403.S</t>
  </si>
  <si>
    <t>Presun hmôt pre sadrokartónové konštrukcie v stavbách (objektoch) výšky od 7 do 24 m</t>
  </si>
  <si>
    <t>%</t>
  </si>
  <si>
    <t>-185515976</t>
  </si>
  <si>
    <t>766</t>
  </si>
  <si>
    <t>Konštrukcie stolárske</t>
  </si>
  <si>
    <t>25</t>
  </si>
  <si>
    <t>766642115.R1</t>
  </si>
  <si>
    <t>DREVENÉ INTERIÉROVÉ DVERE JEDNOKRÍDLOVÉ 900x2100mm, KRÍDLO OTVÁRAVÉ-RÁMOVÁ KONŠTRUKCIA S DIEROVANOU DREVOTRIESKOU (MDF+HPL LAMINÁT), BEZ PRAHU, STAV. OTVOR 1000x2150mm, DREVENÁ OBLOŽKOVÁ ZÁRUBEŇ (HPL LAMINÁT), Rw=27dB, zámok FAB</t>
  </si>
  <si>
    <t>ks</t>
  </si>
  <si>
    <t>381656862</t>
  </si>
  <si>
    <t>D01</t>
  </si>
  <si>
    <t>26</t>
  </si>
  <si>
    <t>998766202.S</t>
  </si>
  <si>
    <t>Presun hmot pre konštrukcie stolárske v objektoch výšky nad 6 do 12 m</t>
  </si>
  <si>
    <t>1988053351</t>
  </si>
  <si>
    <t>771</t>
  </si>
  <si>
    <t>Podlahy z dlaždíc</t>
  </si>
  <si>
    <t>27</t>
  </si>
  <si>
    <t>771415003.S</t>
  </si>
  <si>
    <t>Montáž soklíkov z obkladačiek do tmelu veľ. 300 x 75 mm</t>
  </si>
  <si>
    <t>m</t>
  </si>
  <si>
    <t>920683473</t>
  </si>
  <si>
    <t>13,325-1,0*3</t>
  </si>
  <si>
    <t>28</t>
  </si>
  <si>
    <t>M</t>
  </si>
  <si>
    <t>597740001910.S</t>
  </si>
  <si>
    <t>Dlaždice keramické, lxvxhr 298x298x6 mm, gresové neglazované</t>
  </si>
  <si>
    <t>32</t>
  </si>
  <si>
    <t>1167358392</t>
  </si>
  <si>
    <t>10,325*0,07875 'Prepočítané koeficientom množstva</t>
  </si>
  <si>
    <t>29</t>
  </si>
  <si>
    <t>771541115.S</t>
  </si>
  <si>
    <t>Montáž podláh z dlaždíc gres kladených do tmelu veľ. 300 x 300 mm</t>
  </si>
  <si>
    <t>-1480734562</t>
  </si>
  <si>
    <t>P1-gres</t>
  </si>
  <si>
    <t>30</t>
  </si>
  <si>
    <t>-1757474314</t>
  </si>
  <si>
    <t>9,42*1,04 'Prepočítané koeficientom množstva</t>
  </si>
  <si>
    <t>31</t>
  </si>
  <si>
    <t>998771202.S</t>
  </si>
  <si>
    <t>Presun hmôt pre podlahy z dlaždíc v objektoch výšky nad 6 do 12 m</t>
  </si>
  <si>
    <t>430468867</t>
  </si>
  <si>
    <t>775</t>
  </si>
  <si>
    <t>Podlahy vlysové a parketové</t>
  </si>
  <si>
    <t>775550100.R1</t>
  </si>
  <si>
    <t>Montáž podlahy z laminátových a drevených parkiet, šírka nad 190 mm, položená voľne + montáž soklov</t>
  </si>
  <si>
    <t>-1204996417</t>
  </si>
  <si>
    <t>P1-laminát</t>
  </si>
  <si>
    <t>33</t>
  </si>
  <si>
    <t>611980003005.R1</t>
  </si>
  <si>
    <t>Podlaha laminátová, hrúbka 6 mm + sokel</t>
  </si>
  <si>
    <t>1769022895</t>
  </si>
  <si>
    <t>94,69*1,05 'Prepočítané koeficientom množstva</t>
  </si>
  <si>
    <t>34</t>
  </si>
  <si>
    <t>775592141.S</t>
  </si>
  <si>
    <t>Montáž podložky vyrovnávacej a tlmiacej penovej hr. 3 mm pod plávajúce podlahy</t>
  </si>
  <si>
    <t>-891316089</t>
  </si>
  <si>
    <t>35</t>
  </si>
  <si>
    <t>283230008600.S</t>
  </si>
  <si>
    <t>Podložka z penového PE pod plávajúce podlahy, hr. 3 mm</t>
  </si>
  <si>
    <t>1066389919</t>
  </si>
  <si>
    <t>94,69*1,1 'Prepočítané koeficientom množstva</t>
  </si>
  <si>
    <t>36</t>
  </si>
  <si>
    <t>998775202.S</t>
  </si>
  <si>
    <t>Presun hmôt pre podlahy vlysové a parketové v objektoch výšky nad 6 do 12 m</t>
  </si>
  <si>
    <t>-1150048310</t>
  </si>
  <si>
    <t>781</t>
  </si>
  <si>
    <t>Obklady</t>
  </si>
  <si>
    <t>37</t>
  </si>
  <si>
    <t>781445210.S</t>
  </si>
  <si>
    <t>Montáž obkladov vnútor. stien z obkladačiek kladených do tmelu flexibilného veľ. 300x300 mm</t>
  </si>
  <si>
    <t>-205335991</t>
  </si>
  <si>
    <t>za umyvadlom a linkou</t>
  </si>
  <si>
    <t>((0,5+0,8+0,1)*1,2+0,8*0,1)*2</t>
  </si>
  <si>
    <t>(0,5+0,8)*1,2*2</t>
  </si>
  <si>
    <t>(2,4+0,6)*0,6</t>
  </si>
  <si>
    <t>(0,5+0,8)*1,2</t>
  </si>
  <si>
    <t>38</t>
  </si>
  <si>
    <t>-723716369</t>
  </si>
  <si>
    <t>10*1,05 'Prepočítané koeficientom množstva</t>
  </si>
  <si>
    <t>39</t>
  </si>
  <si>
    <t>998781202.S</t>
  </si>
  <si>
    <t>Presun hmôt pre obklady keramické v objektoch výšky nad 6 do 12 m</t>
  </si>
  <si>
    <t>-207677703</t>
  </si>
  <si>
    <t>784</t>
  </si>
  <si>
    <t>Maľby</t>
  </si>
  <si>
    <t>40</t>
  </si>
  <si>
    <t>784410100.S</t>
  </si>
  <si>
    <t>Penetrovanie jednonásobné jemnozrnných podkladov výšky do 3,80 m</t>
  </si>
  <si>
    <t>-1092844434</t>
  </si>
  <si>
    <t>stropy a podhľady</t>
  </si>
  <si>
    <t>Medzisúčet</t>
  </si>
  <si>
    <t>steny</t>
  </si>
  <si>
    <t>W1</t>
  </si>
  <si>
    <t>(13,325-0,3*2)*3,75-1,0*2,15*3</t>
  </si>
  <si>
    <t>(3,075+1,81+2,95+4,225)*2,85-1,0*2,15-(0,5+0,15+0,8)*1,2</t>
  </si>
  <si>
    <t>(4,225+3,4+4,225)*2,85-1,0*2,15-(0,5+0,8)*1,2</t>
  </si>
  <si>
    <t>(4,225+5,9+4,225)*2,85-1,0*2,15-(0,5+0,8)*1,2</t>
  </si>
  <si>
    <t>(4,6+1,81+1,6+5,6)*2,85-1,0*2,15-(0,3+0,8)*1,2</t>
  </si>
  <si>
    <t>(4,45+2,545+4,45+2,545-0,15-0,4)*2,6-1,0*2,15</t>
  </si>
  <si>
    <t>(4,45+2,25+4,45)*2,6-1,0*2,15-(0,5+0,8)*1,2</t>
  </si>
  <si>
    <t>41</t>
  </si>
  <si>
    <t>784418012.S</t>
  </si>
  <si>
    <t>Zakrývanie podláh a zariadení papierom v miestnostiach alebo na schodisku</t>
  </si>
  <si>
    <t>-1702902454</t>
  </si>
  <si>
    <t>42</t>
  </si>
  <si>
    <t>784426150.S</t>
  </si>
  <si>
    <t>Maľby silikátové ručne nanášané, dvojnásobné tónované na jemnozrnný podklad výšky do 3,80 m</t>
  </si>
  <si>
    <t>-2053583987</t>
  </si>
  <si>
    <t>FARBA PODLA URČENIA ARCHITEKTA INTERIÉRU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</si>
</sst>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5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26" fillId="5" borderId="0" xfId="0" applyFont="1" applyFill="1" applyAlignment="1">
      <alignment horizontal="left" vertical="center"/>
    </xf>
    <xf numFmtId="4" fontId="26" fillId="5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6" fillId="0" borderId="12" xfId="0" applyNumberFormat="1" applyFont="1" applyBorder="1"/>
    <xf numFmtId="166" fontId="36" fillId="0" borderId="13" xfId="0" applyNumberFormat="1" applyFont="1" applyBorder="1"/>
    <xf numFmtId="4" fontId="37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4" fillId="3" borderId="22" xfId="0" applyNumberFormat="1" applyFont="1" applyFill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42" t="s">
        <v>5</v>
      </c>
      <c r="AS2" s="208"/>
      <c r="AT2" s="208"/>
      <c r="AU2" s="208"/>
      <c r="AV2" s="208"/>
      <c r="AW2" s="208"/>
      <c r="AX2" s="208"/>
      <c r="AY2" s="208"/>
      <c r="AZ2" s="208"/>
      <c r="BA2" s="208"/>
      <c r="BB2" s="208"/>
      <c r="BC2" s="208"/>
      <c r="BD2" s="208"/>
      <c r="BE2" s="208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ht="24.95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ht="12" customHeight="1">
      <c r="B5" s="20"/>
      <c r="D5" s="24" t="s">
        <v>12</v>
      </c>
      <c r="K5" s="207" t="s">
        <v>13</v>
      </c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  <c r="AO5" s="208"/>
      <c r="AR5" s="20"/>
      <c r="BE5" s="204" t="s">
        <v>14</v>
      </c>
      <c r="BS5" s="17" t="s">
        <v>6</v>
      </c>
    </row>
    <row r="6" spans="1:74" ht="36.950000000000003" customHeight="1">
      <c r="B6" s="20"/>
      <c r="D6" s="26" t="s">
        <v>15</v>
      </c>
      <c r="K6" s="209" t="s">
        <v>16</v>
      </c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R6" s="20"/>
      <c r="BE6" s="205"/>
      <c r="BS6" s="17" t="s">
        <v>6</v>
      </c>
    </row>
    <row r="7" spans="1:74" ht="12" customHeight="1">
      <c r="B7" s="20"/>
      <c r="D7" s="27" t="s">
        <v>17</v>
      </c>
      <c r="K7" s="25" t="s">
        <v>1</v>
      </c>
      <c r="AK7" s="27" t="s">
        <v>18</v>
      </c>
      <c r="AN7" s="25" t="s">
        <v>1</v>
      </c>
      <c r="AR7" s="20"/>
      <c r="BE7" s="205"/>
      <c r="BS7" s="17" t="s">
        <v>6</v>
      </c>
    </row>
    <row r="8" spans="1:74" ht="12" customHeight="1">
      <c r="B8" s="20"/>
      <c r="D8" s="27" t="s">
        <v>19</v>
      </c>
      <c r="K8" s="25" t="s">
        <v>20</v>
      </c>
      <c r="AK8" s="27" t="s">
        <v>21</v>
      </c>
      <c r="AN8" s="28" t="s">
        <v>22</v>
      </c>
      <c r="AR8" s="20"/>
      <c r="BE8" s="205"/>
      <c r="BS8" s="17" t="s">
        <v>6</v>
      </c>
    </row>
    <row r="9" spans="1:74" ht="14.45" customHeight="1">
      <c r="B9" s="20"/>
      <c r="AR9" s="20"/>
      <c r="BE9" s="205"/>
      <c r="BS9" s="17" t="s">
        <v>6</v>
      </c>
    </row>
    <row r="10" spans="1:74" ht="12" customHeight="1">
      <c r="B10" s="20"/>
      <c r="D10" s="27" t="s">
        <v>23</v>
      </c>
      <c r="AK10" s="27" t="s">
        <v>24</v>
      </c>
      <c r="AN10" s="25" t="s">
        <v>1</v>
      </c>
      <c r="AR10" s="20"/>
      <c r="BE10" s="205"/>
      <c r="BS10" s="17" t="s">
        <v>6</v>
      </c>
    </row>
    <row r="11" spans="1:74" ht="18.399999999999999" customHeight="1">
      <c r="B11" s="20"/>
      <c r="E11" s="25" t="s">
        <v>13</v>
      </c>
      <c r="AK11" s="27" t="s">
        <v>25</v>
      </c>
      <c r="AN11" s="25" t="s">
        <v>1</v>
      </c>
      <c r="AR11" s="20"/>
      <c r="BE11" s="205"/>
      <c r="BS11" s="17" t="s">
        <v>6</v>
      </c>
    </row>
    <row r="12" spans="1:74" ht="6.95" customHeight="1">
      <c r="B12" s="20"/>
      <c r="AR12" s="20"/>
      <c r="BE12" s="205"/>
      <c r="BS12" s="17" t="s">
        <v>6</v>
      </c>
    </row>
    <row r="13" spans="1:74" ht="12" customHeight="1">
      <c r="B13" s="20"/>
      <c r="D13" s="27" t="s">
        <v>26</v>
      </c>
      <c r="AK13" s="27" t="s">
        <v>24</v>
      </c>
      <c r="AN13" s="29" t="s">
        <v>27</v>
      </c>
      <c r="AR13" s="20"/>
      <c r="BE13" s="205"/>
      <c r="BS13" s="17" t="s">
        <v>6</v>
      </c>
    </row>
    <row r="14" spans="1:74" ht="12.75">
      <c r="B14" s="20"/>
      <c r="E14" s="210" t="s">
        <v>27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7" t="s">
        <v>25</v>
      </c>
      <c r="AN14" s="29" t="s">
        <v>27</v>
      </c>
      <c r="AR14" s="20"/>
      <c r="BE14" s="205"/>
      <c r="BS14" s="17" t="s">
        <v>6</v>
      </c>
    </row>
    <row r="15" spans="1:74" ht="6.95" customHeight="1">
      <c r="B15" s="20"/>
      <c r="AR15" s="20"/>
      <c r="BE15" s="205"/>
      <c r="BS15" s="17" t="s">
        <v>3</v>
      </c>
    </row>
    <row r="16" spans="1:74" ht="12" customHeight="1">
      <c r="B16" s="20"/>
      <c r="D16" s="27" t="s">
        <v>28</v>
      </c>
      <c r="AK16" s="27" t="s">
        <v>24</v>
      </c>
      <c r="AN16" s="25" t="s">
        <v>1</v>
      </c>
      <c r="AR16" s="20"/>
      <c r="BE16" s="205"/>
      <c r="BS16" s="17" t="s">
        <v>3</v>
      </c>
    </row>
    <row r="17" spans="2:71" ht="18.399999999999999" customHeight="1">
      <c r="B17" s="20"/>
      <c r="E17" s="25" t="s">
        <v>29</v>
      </c>
      <c r="AK17" s="27" t="s">
        <v>25</v>
      </c>
      <c r="AN17" s="25" t="s">
        <v>1</v>
      </c>
      <c r="AR17" s="20"/>
      <c r="BE17" s="205"/>
      <c r="BS17" s="17" t="s">
        <v>30</v>
      </c>
    </row>
    <row r="18" spans="2:71" ht="6.95" customHeight="1">
      <c r="B18" s="20"/>
      <c r="AR18" s="20"/>
      <c r="BE18" s="205"/>
      <c r="BS18" s="17" t="s">
        <v>6</v>
      </c>
    </row>
    <row r="19" spans="2:71" ht="12" customHeight="1">
      <c r="B19" s="20"/>
      <c r="D19" s="27" t="s">
        <v>31</v>
      </c>
      <c r="AK19" s="27" t="s">
        <v>24</v>
      </c>
      <c r="AN19" s="25" t="s">
        <v>1</v>
      </c>
      <c r="AR19" s="20"/>
      <c r="BE19" s="205"/>
      <c r="BS19" s="17" t="s">
        <v>6</v>
      </c>
    </row>
    <row r="20" spans="2:71" ht="18.399999999999999" customHeight="1">
      <c r="B20" s="20"/>
      <c r="E20" s="25" t="s">
        <v>32</v>
      </c>
      <c r="AK20" s="27" t="s">
        <v>25</v>
      </c>
      <c r="AN20" s="25" t="s">
        <v>1</v>
      </c>
      <c r="AR20" s="20"/>
      <c r="BE20" s="205"/>
      <c r="BS20" s="17" t="s">
        <v>30</v>
      </c>
    </row>
    <row r="21" spans="2:71" ht="6.95" customHeight="1">
      <c r="B21" s="20"/>
      <c r="AR21" s="20"/>
      <c r="BE21" s="205"/>
    </row>
    <row r="22" spans="2:71" ht="12" customHeight="1">
      <c r="B22" s="20"/>
      <c r="D22" s="27" t="s">
        <v>33</v>
      </c>
      <c r="AR22" s="20"/>
      <c r="BE22" s="205"/>
    </row>
    <row r="23" spans="2:71" ht="16.5" customHeight="1">
      <c r="B23" s="20"/>
      <c r="E23" s="212" t="s">
        <v>1</v>
      </c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R23" s="20"/>
      <c r="BE23" s="205"/>
    </row>
    <row r="24" spans="2:71" ht="6.95" customHeight="1">
      <c r="B24" s="20"/>
      <c r="AR24" s="20"/>
      <c r="BE24" s="205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05"/>
    </row>
    <row r="26" spans="2:71" s="1" customFormat="1" ht="25.9" customHeight="1">
      <c r="B26" s="32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13">
        <f>ROUND(AG94,2)</f>
        <v>0</v>
      </c>
      <c r="AL26" s="214"/>
      <c r="AM26" s="214"/>
      <c r="AN26" s="214"/>
      <c r="AO26" s="214"/>
      <c r="AR26" s="32"/>
      <c r="BE26" s="205"/>
    </row>
    <row r="27" spans="2:71" s="1" customFormat="1" ht="6.95" customHeight="1">
      <c r="B27" s="32"/>
      <c r="AR27" s="32"/>
      <c r="BE27" s="205"/>
    </row>
    <row r="28" spans="2:71" s="1" customFormat="1" ht="12.75">
      <c r="B28" s="32"/>
      <c r="L28" s="215" t="s">
        <v>35</v>
      </c>
      <c r="M28" s="215"/>
      <c r="N28" s="215"/>
      <c r="O28" s="215"/>
      <c r="P28" s="215"/>
      <c r="W28" s="215" t="s">
        <v>36</v>
      </c>
      <c r="X28" s="215"/>
      <c r="Y28" s="215"/>
      <c r="Z28" s="215"/>
      <c r="AA28" s="215"/>
      <c r="AB28" s="215"/>
      <c r="AC28" s="215"/>
      <c r="AD28" s="215"/>
      <c r="AE28" s="215"/>
      <c r="AK28" s="215" t="s">
        <v>37</v>
      </c>
      <c r="AL28" s="215"/>
      <c r="AM28" s="215"/>
      <c r="AN28" s="215"/>
      <c r="AO28" s="215"/>
      <c r="AR28" s="32"/>
      <c r="BE28" s="205"/>
    </row>
    <row r="29" spans="2:71" s="2" customFormat="1" ht="14.45" customHeight="1">
      <c r="B29" s="36"/>
      <c r="D29" s="27" t="s">
        <v>38</v>
      </c>
      <c r="F29" s="37" t="s">
        <v>39</v>
      </c>
      <c r="L29" s="218">
        <v>0.23</v>
      </c>
      <c r="M29" s="217"/>
      <c r="N29" s="217"/>
      <c r="O29" s="217"/>
      <c r="P29" s="217"/>
      <c r="W29" s="216">
        <f>ROUND(AZ94, 2)</f>
        <v>0</v>
      </c>
      <c r="X29" s="217"/>
      <c r="Y29" s="217"/>
      <c r="Z29" s="217"/>
      <c r="AA29" s="217"/>
      <c r="AB29" s="217"/>
      <c r="AC29" s="217"/>
      <c r="AD29" s="217"/>
      <c r="AE29" s="217"/>
      <c r="AK29" s="216">
        <f>ROUND(AV94, 2)</f>
        <v>0</v>
      </c>
      <c r="AL29" s="217"/>
      <c r="AM29" s="217"/>
      <c r="AN29" s="217"/>
      <c r="AO29" s="217"/>
      <c r="AR29" s="36"/>
      <c r="BE29" s="206"/>
    </row>
    <row r="30" spans="2:71" s="2" customFormat="1" ht="14.45" customHeight="1">
      <c r="B30" s="36"/>
      <c r="F30" s="37" t="s">
        <v>40</v>
      </c>
      <c r="L30" s="218">
        <v>0.23</v>
      </c>
      <c r="M30" s="217"/>
      <c r="N30" s="217"/>
      <c r="O30" s="217"/>
      <c r="P30" s="217"/>
      <c r="W30" s="216">
        <f>ROUND(BA94, 2)</f>
        <v>0</v>
      </c>
      <c r="X30" s="217"/>
      <c r="Y30" s="217"/>
      <c r="Z30" s="217"/>
      <c r="AA30" s="217"/>
      <c r="AB30" s="217"/>
      <c r="AC30" s="217"/>
      <c r="AD30" s="217"/>
      <c r="AE30" s="217"/>
      <c r="AK30" s="216">
        <f>ROUND(AW94, 2)</f>
        <v>0</v>
      </c>
      <c r="AL30" s="217"/>
      <c r="AM30" s="217"/>
      <c r="AN30" s="217"/>
      <c r="AO30" s="217"/>
      <c r="AR30" s="36"/>
      <c r="BE30" s="206"/>
    </row>
    <row r="31" spans="2:71" s="2" customFormat="1" ht="14.45" hidden="1" customHeight="1">
      <c r="B31" s="36"/>
      <c r="F31" s="27" t="s">
        <v>41</v>
      </c>
      <c r="L31" s="218">
        <v>0.23</v>
      </c>
      <c r="M31" s="217"/>
      <c r="N31" s="217"/>
      <c r="O31" s="217"/>
      <c r="P31" s="217"/>
      <c r="W31" s="216">
        <f>ROUND(BB94, 2)</f>
        <v>0</v>
      </c>
      <c r="X31" s="217"/>
      <c r="Y31" s="217"/>
      <c r="Z31" s="217"/>
      <c r="AA31" s="217"/>
      <c r="AB31" s="217"/>
      <c r="AC31" s="217"/>
      <c r="AD31" s="217"/>
      <c r="AE31" s="217"/>
      <c r="AK31" s="216">
        <v>0</v>
      </c>
      <c r="AL31" s="217"/>
      <c r="AM31" s="217"/>
      <c r="AN31" s="217"/>
      <c r="AO31" s="217"/>
      <c r="AR31" s="36"/>
      <c r="BE31" s="206"/>
    </row>
    <row r="32" spans="2:71" s="2" customFormat="1" ht="14.45" hidden="1" customHeight="1">
      <c r="B32" s="36"/>
      <c r="F32" s="27" t="s">
        <v>42</v>
      </c>
      <c r="L32" s="218">
        <v>0.23</v>
      </c>
      <c r="M32" s="217"/>
      <c r="N32" s="217"/>
      <c r="O32" s="217"/>
      <c r="P32" s="217"/>
      <c r="W32" s="216">
        <f>ROUND(BC94, 2)</f>
        <v>0</v>
      </c>
      <c r="X32" s="217"/>
      <c r="Y32" s="217"/>
      <c r="Z32" s="217"/>
      <c r="AA32" s="217"/>
      <c r="AB32" s="217"/>
      <c r="AC32" s="217"/>
      <c r="AD32" s="217"/>
      <c r="AE32" s="217"/>
      <c r="AK32" s="216">
        <v>0</v>
      </c>
      <c r="AL32" s="217"/>
      <c r="AM32" s="217"/>
      <c r="AN32" s="217"/>
      <c r="AO32" s="217"/>
      <c r="AR32" s="36"/>
      <c r="BE32" s="206"/>
    </row>
    <row r="33" spans="2:57" s="2" customFormat="1" ht="14.45" hidden="1" customHeight="1">
      <c r="B33" s="36"/>
      <c r="F33" s="37" t="s">
        <v>43</v>
      </c>
      <c r="L33" s="218">
        <v>0</v>
      </c>
      <c r="M33" s="217"/>
      <c r="N33" s="217"/>
      <c r="O33" s="217"/>
      <c r="P33" s="217"/>
      <c r="W33" s="216">
        <f>ROUND(BD94, 2)</f>
        <v>0</v>
      </c>
      <c r="X33" s="217"/>
      <c r="Y33" s="217"/>
      <c r="Z33" s="217"/>
      <c r="AA33" s="217"/>
      <c r="AB33" s="217"/>
      <c r="AC33" s="217"/>
      <c r="AD33" s="217"/>
      <c r="AE33" s="217"/>
      <c r="AK33" s="216">
        <v>0</v>
      </c>
      <c r="AL33" s="217"/>
      <c r="AM33" s="217"/>
      <c r="AN33" s="217"/>
      <c r="AO33" s="217"/>
      <c r="AR33" s="36"/>
      <c r="BE33" s="206"/>
    </row>
    <row r="34" spans="2:57" s="1" customFormat="1" ht="6.95" customHeight="1">
      <c r="B34" s="32"/>
      <c r="AR34" s="32"/>
      <c r="BE34" s="205"/>
    </row>
    <row r="35" spans="2:57" s="1" customFormat="1" ht="25.9" customHeight="1">
      <c r="B35" s="32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219" t="s">
        <v>46</v>
      </c>
      <c r="Y35" s="220"/>
      <c r="Z35" s="220"/>
      <c r="AA35" s="220"/>
      <c r="AB35" s="220"/>
      <c r="AC35" s="40"/>
      <c r="AD35" s="40"/>
      <c r="AE35" s="40"/>
      <c r="AF35" s="40"/>
      <c r="AG35" s="40"/>
      <c r="AH35" s="40"/>
      <c r="AI35" s="40"/>
      <c r="AJ35" s="40"/>
      <c r="AK35" s="221">
        <f>SUM(AK26:AK33)</f>
        <v>0</v>
      </c>
      <c r="AL35" s="220"/>
      <c r="AM35" s="220"/>
      <c r="AN35" s="220"/>
      <c r="AO35" s="222"/>
      <c r="AP35" s="38"/>
      <c r="AQ35" s="38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48</v>
      </c>
      <c r="AI49" s="43"/>
      <c r="AJ49" s="43"/>
      <c r="AK49" s="43"/>
      <c r="AL49" s="43"/>
      <c r="AM49" s="43"/>
      <c r="AN49" s="43"/>
      <c r="AO49" s="43"/>
      <c r="AR49" s="32"/>
    </row>
    <row r="50" spans="2:44" ht="11.25">
      <c r="B50" s="20"/>
      <c r="AR50" s="20"/>
    </row>
    <row r="51" spans="2:44" ht="11.25">
      <c r="B51" s="20"/>
      <c r="AR51" s="20"/>
    </row>
    <row r="52" spans="2:44" ht="11.25">
      <c r="B52" s="20"/>
      <c r="AR52" s="20"/>
    </row>
    <row r="53" spans="2:44" ht="11.25">
      <c r="B53" s="20"/>
      <c r="AR53" s="20"/>
    </row>
    <row r="54" spans="2:44" ht="11.25">
      <c r="B54" s="20"/>
      <c r="AR54" s="20"/>
    </row>
    <row r="55" spans="2:44" ht="11.25">
      <c r="B55" s="20"/>
      <c r="AR55" s="20"/>
    </row>
    <row r="56" spans="2:44" ht="11.25">
      <c r="B56" s="20"/>
      <c r="AR56" s="20"/>
    </row>
    <row r="57" spans="2:44" ht="11.25">
      <c r="B57" s="20"/>
      <c r="AR57" s="20"/>
    </row>
    <row r="58" spans="2:44" ht="11.25">
      <c r="B58" s="20"/>
      <c r="AR58" s="20"/>
    </row>
    <row r="59" spans="2:44" ht="11.25">
      <c r="B59" s="20"/>
      <c r="AR59" s="20"/>
    </row>
    <row r="60" spans="2:44" s="1" customFormat="1" ht="12.75">
      <c r="B60" s="32"/>
      <c r="D60" s="44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49</v>
      </c>
      <c r="AI60" s="34"/>
      <c r="AJ60" s="34"/>
      <c r="AK60" s="34"/>
      <c r="AL60" s="34"/>
      <c r="AM60" s="44" t="s">
        <v>50</v>
      </c>
      <c r="AN60" s="34"/>
      <c r="AO60" s="34"/>
      <c r="AR60" s="32"/>
    </row>
    <row r="61" spans="2:44" ht="11.25">
      <c r="B61" s="20"/>
      <c r="AR61" s="20"/>
    </row>
    <row r="62" spans="2:44" ht="11.25">
      <c r="B62" s="20"/>
      <c r="AR62" s="20"/>
    </row>
    <row r="63" spans="2:44" ht="11.25">
      <c r="B63" s="20"/>
      <c r="AR63" s="20"/>
    </row>
    <row r="64" spans="2:44" s="1" customFormat="1" ht="12.75">
      <c r="B64" s="32"/>
      <c r="D64" s="42" t="s">
        <v>51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2" t="s">
        <v>52</v>
      </c>
      <c r="AI64" s="43"/>
      <c r="AJ64" s="43"/>
      <c r="AK64" s="43"/>
      <c r="AL64" s="43"/>
      <c r="AM64" s="43"/>
      <c r="AN64" s="43"/>
      <c r="AO64" s="43"/>
      <c r="AR64" s="32"/>
    </row>
    <row r="65" spans="2:44" ht="11.25">
      <c r="B65" s="20"/>
      <c r="AR65" s="20"/>
    </row>
    <row r="66" spans="2:44" ht="11.25">
      <c r="B66" s="20"/>
      <c r="AR66" s="20"/>
    </row>
    <row r="67" spans="2:44" ht="11.25">
      <c r="B67" s="20"/>
      <c r="AR67" s="20"/>
    </row>
    <row r="68" spans="2:44" ht="11.25">
      <c r="B68" s="20"/>
      <c r="AR68" s="20"/>
    </row>
    <row r="69" spans="2:44" ht="11.25">
      <c r="B69" s="20"/>
      <c r="AR69" s="20"/>
    </row>
    <row r="70" spans="2:44" ht="11.25">
      <c r="B70" s="20"/>
      <c r="AR70" s="20"/>
    </row>
    <row r="71" spans="2:44" ht="11.25">
      <c r="B71" s="20"/>
      <c r="AR71" s="20"/>
    </row>
    <row r="72" spans="2:44" ht="11.25">
      <c r="B72" s="20"/>
      <c r="AR72" s="20"/>
    </row>
    <row r="73" spans="2:44" ht="11.25">
      <c r="B73" s="20"/>
      <c r="AR73" s="20"/>
    </row>
    <row r="74" spans="2:44" ht="11.25">
      <c r="B74" s="20"/>
      <c r="AR74" s="20"/>
    </row>
    <row r="75" spans="2:44" s="1" customFormat="1" ht="12.75">
      <c r="B75" s="32"/>
      <c r="D75" s="44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49</v>
      </c>
      <c r="AI75" s="34"/>
      <c r="AJ75" s="34"/>
      <c r="AK75" s="34"/>
      <c r="AL75" s="34"/>
      <c r="AM75" s="44" t="s">
        <v>50</v>
      </c>
      <c r="AN75" s="34"/>
      <c r="AO75" s="34"/>
      <c r="AR75" s="32"/>
    </row>
    <row r="76" spans="2:44" s="1" customFormat="1" ht="11.25">
      <c r="B76" s="32"/>
      <c r="AR76" s="32"/>
    </row>
    <row r="77" spans="2:44" s="1" customFormat="1" ht="6.9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2"/>
    </row>
    <row r="81" spans="1:91" s="1" customFormat="1" ht="6.95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2"/>
    </row>
    <row r="82" spans="1:91" s="1" customFormat="1" ht="24.95" customHeight="1">
      <c r="B82" s="32"/>
      <c r="C82" s="21" t="s">
        <v>53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9"/>
      <c r="C84" s="27" t="s">
        <v>12</v>
      </c>
      <c r="L84" s="3" t="str">
        <f>K5</f>
        <v>SPORTWELL</v>
      </c>
      <c r="AR84" s="49"/>
    </row>
    <row r="85" spans="1:91" s="4" customFormat="1" ht="36.950000000000003" customHeight="1">
      <c r="B85" s="50"/>
      <c r="C85" s="51" t="s">
        <v>15</v>
      </c>
      <c r="L85" s="223" t="str">
        <f>K6</f>
        <v>NADSTAVBA POLYFUNKČNÉHO OBJEKTU, Farského ul. 3266, Bratislava</v>
      </c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  <c r="AO85" s="224"/>
      <c r="AR85" s="50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19</v>
      </c>
      <c r="L87" s="52" t="str">
        <f>IF(K8="","",K8)</f>
        <v>Bratislava</v>
      </c>
      <c r="AI87" s="27" t="s">
        <v>21</v>
      </c>
      <c r="AM87" s="225" t="str">
        <f>IF(AN8= "","",AN8)</f>
        <v>20. 6. 2024</v>
      </c>
      <c r="AN87" s="225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23</v>
      </c>
      <c r="L89" s="3" t="str">
        <f>IF(E11= "","",E11)</f>
        <v>SPORTWELL</v>
      </c>
      <c r="AI89" s="27" t="s">
        <v>28</v>
      </c>
      <c r="AM89" s="226" t="str">
        <f>IF(E17="","",E17)</f>
        <v>ADIF spol. s r.o.</v>
      </c>
      <c r="AN89" s="227"/>
      <c r="AO89" s="227"/>
      <c r="AP89" s="227"/>
      <c r="AR89" s="32"/>
      <c r="AS89" s="228" t="s">
        <v>54</v>
      </c>
      <c r="AT89" s="229"/>
      <c r="AU89" s="54"/>
      <c r="AV89" s="54"/>
      <c r="AW89" s="54"/>
      <c r="AX89" s="54"/>
      <c r="AY89" s="54"/>
      <c r="AZ89" s="54"/>
      <c r="BA89" s="54"/>
      <c r="BB89" s="54"/>
      <c r="BC89" s="54"/>
      <c r="BD89" s="55"/>
    </row>
    <row r="90" spans="1:91" s="1" customFormat="1" ht="15.2" customHeight="1">
      <c r="B90" s="32"/>
      <c r="C90" s="27" t="s">
        <v>26</v>
      </c>
      <c r="L90" s="3" t="str">
        <f>IF(E14= "Vyplň údaj","",E14)</f>
        <v/>
      </c>
      <c r="AI90" s="27" t="s">
        <v>31</v>
      </c>
      <c r="AM90" s="226" t="str">
        <f>IF(E20="","",E20)</f>
        <v>Ing. Ľubomír Németh</v>
      </c>
      <c r="AN90" s="227"/>
      <c r="AO90" s="227"/>
      <c r="AP90" s="227"/>
      <c r="AR90" s="32"/>
      <c r="AS90" s="230"/>
      <c r="AT90" s="231"/>
      <c r="BD90" s="57"/>
    </row>
    <row r="91" spans="1:91" s="1" customFormat="1" ht="10.9" customHeight="1">
      <c r="B91" s="32"/>
      <c r="AR91" s="32"/>
      <c r="AS91" s="230"/>
      <c r="AT91" s="231"/>
      <c r="BD91" s="57"/>
    </row>
    <row r="92" spans="1:91" s="1" customFormat="1" ht="29.25" customHeight="1">
      <c r="B92" s="32"/>
      <c r="C92" s="232" t="s">
        <v>55</v>
      </c>
      <c r="D92" s="233"/>
      <c r="E92" s="233"/>
      <c r="F92" s="233"/>
      <c r="G92" s="233"/>
      <c r="H92" s="58"/>
      <c r="I92" s="234" t="s">
        <v>56</v>
      </c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  <c r="AE92" s="233"/>
      <c r="AF92" s="233"/>
      <c r="AG92" s="235" t="s">
        <v>57</v>
      </c>
      <c r="AH92" s="233"/>
      <c r="AI92" s="233"/>
      <c r="AJ92" s="233"/>
      <c r="AK92" s="233"/>
      <c r="AL92" s="233"/>
      <c r="AM92" s="233"/>
      <c r="AN92" s="234" t="s">
        <v>58</v>
      </c>
      <c r="AO92" s="233"/>
      <c r="AP92" s="236"/>
      <c r="AQ92" s="59" t="s">
        <v>59</v>
      </c>
      <c r="AR92" s="32"/>
      <c r="AS92" s="60" t="s">
        <v>60</v>
      </c>
      <c r="AT92" s="61" t="s">
        <v>61</v>
      </c>
      <c r="AU92" s="61" t="s">
        <v>62</v>
      </c>
      <c r="AV92" s="61" t="s">
        <v>63</v>
      </c>
      <c r="AW92" s="61" t="s">
        <v>64</v>
      </c>
      <c r="AX92" s="61" t="s">
        <v>65</v>
      </c>
      <c r="AY92" s="61" t="s">
        <v>66</v>
      </c>
      <c r="AZ92" s="61" t="s">
        <v>67</v>
      </c>
      <c r="BA92" s="61" t="s">
        <v>68</v>
      </c>
      <c r="BB92" s="61" t="s">
        <v>69</v>
      </c>
      <c r="BC92" s="61" t="s">
        <v>70</v>
      </c>
      <c r="BD92" s="62" t="s">
        <v>71</v>
      </c>
    </row>
    <row r="93" spans="1:91" s="1" customFormat="1" ht="10.9" customHeight="1">
      <c r="B93" s="32"/>
      <c r="AR93" s="32"/>
      <c r="AS93" s="63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5"/>
    </row>
    <row r="94" spans="1:91" s="5" customFormat="1" ht="32.450000000000003" customHeight="1">
      <c r="B94" s="64"/>
      <c r="C94" s="65" t="s">
        <v>72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240">
        <f>ROUND(AG95,2)</f>
        <v>0</v>
      </c>
      <c r="AH94" s="240"/>
      <c r="AI94" s="240"/>
      <c r="AJ94" s="240"/>
      <c r="AK94" s="240"/>
      <c r="AL94" s="240"/>
      <c r="AM94" s="240"/>
      <c r="AN94" s="241">
        <f>SUM(AG94,AT94)</f>
        <v>0</v>
      </c>
      <c r="AO94" s="241"/>
      <c r="AP94" s="241"/>
      <c r="AQ94" s="68" t="s">
        <v>1</v>
      </c>
      <c r="AR94" s="64"/>
      <c r="AS94" s="69">
        <f>ROUND(AS95,2)</f>
        <v>0</v>
      </c>
      <c r="AT94" s="70">
        <f>ROUND(SUM(AV94:AW94),2)</f>
        <v>0</v>
      </c>
      <c r="AU94" s="71">
        <f>ROUND(AU95,5)</f>
        <v>0</v>
      </c>
      <c r="AV94" s="70">
        <f>ROUND(AZ94*L29,2)</f>
        <v>0</v>
      </c>
      <c r="AW94" s="70">
        <f>ROUND(BA94*L30,2)</f>
        <v>0</v>
      </c>
      <c r="AX94" s="70">
        <f>ROUND(BB94*L29,2)</f>
        <v>0</v>
      </c>
      <c r="AY94" s="70">
        <f>ROUND(BC94*L30,2)</f>
        <v>0</v>
      </c>
      <c r="AZ94" s="70">
        <f>ROUND(AZ95,2)</f>
        <v>0</v>
      </c>
      <c r="BA94" s="70">
        <f>ROUND(BA95,2)</f>
        <v>0</v>
      </c>
      <c r="BB94" s="70">
        <f>ROUND(BB95,2)</f>
        <v>0</v>
      </c>
      <c r="BC94" s="70">
        <f>ROUND(BC95,2)</f>
        <v>0</v>
      </c>
      <c r="BD94" s="72">
        <f>ROUND(BD95,2)</f>
        <v>0</v>
      </c>
      <c r="BS94" s="73" t="s">
        <v>73</v>
      </c>
      <c r="BT94" s="73" t="s">
        <v>74</v>
      </c>
      <c r="BU94" s="74" t="s">
        <v>75</v>
      </c>
      <c r="BV94" s="73" t="s">
        <v>76</v>
      </c>
      <c r="BW94" s="73" t="s">
        <v>4</v>
      </c>
      <c r="BX94" s="73" t="s">
        <v>77</v>
      </c>
      <c r="CL94" s="73" t="s">
        <v>1</v>
      </c>
    </row>
    <row r="95" spans="1:91" s="6" customFormat="1" ht="16.5" customHeight="1">
      <c r="A95" s="75" t="s">
        <v>78</v>
      </c>
      <c r="B95" s="76"/>
      <c r="C95" s="77"/>
      <c r="D95" s="239" t="s">
        <v>79</v>
      </c>
      <c r="E95" s="239"/>
      <c r="F95" s="239"/>
      <c r="G95" s="239"/>
      <c r="H95" s="239"/>
      <c r="I95" s="78"/>
      <c r="J95" s="239" t="s">
        <v>80</v>
      </c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37">
        <f>'02 - Fyzio časť'!J32</f>
        <v>0</v>
      </c>
      <c r="AH95" s="238"/>
      <c r="AI95" s="238"/>
      <c r="AJ95" s="238"/>
      <c r="AK95" s="238"/>
      <c r="AL95" s="238"/>
      <c r="AM95" s="238"/>
      <c r="AN95" s="237">
        <f>SUM(AG95,AT95)</f>
        <v>0</v>
      </c>
      <c r="AO95" s="238"/>
      <c r="AP95" s="238"/>
      <c r="AQ95" s="79" t="s">
        <v>81</v>
      </c>
      <c r="AR95" s="76"/>
      <c r="AS95" s="80">
        <v>0</v>
      </c>
      <c r="AT95" s="81">
        <f>ROUND(SUM(AV95:AW95),2)</f>
        <v>0</v>
      </c>
      <c r="AU95" s="82">
        <f>'02 - Fyzio časť'!P137</f>
        <v>0</v>
      </c>
      <c r="AV95" s="81">
        <f>'02 - Fyzio časť'!J35</f>
        <v>0</v>
      </c>
      <c r="AW95" s="81">
        <f>'02 - Fyzio časť'!J36</f>
        <v>0</v>
      </c>
      <c r="AX95" s="81">
        <f>'02 - Fyzio časť'!J37</f>
        <v>0</v>
      </c>
      <c r="AY95" s="81">
        <f>'02 - Fyzio časť'!J38</f>
        <v>0</v>
      </c>
      <c r="AZ95" s="81">
        <f>'02 - Fyzio časť'!F35</f>
        <v>0</v>
      </c>
      <c r="BA95" s="81">
        <f>'02 - Fyzio časť'!F36</f>
        <v>0</v>
      </c>
      <c r="BB95" s="81">
        <f>'02 - Fyzio časť'!F37</f>
        <v>0</v>
      </c>
      <c r="BC95" s="81">
        <f>'02 - Fyzio časť'!F38</f>
        <v>0</v>
      </c>
      <c r="BD95" s="83">
        <f>'02 - Fyzio časť'!F39</f>
        <v>0</v>
      </c>
      <c r="BT95" s="84" t="s">
        <v>82</v>
      </c>
      <c r="BV95" s="84" t="s">
        <v>76</v>
      </c>
      <c r="BW95" s="84" t="s">
        <v>83</v>
      </c>
      <c r="BX95" s="84" t="s">
        <v>4</v>
      </c>
      <c r="CL95" s="84" t="s">
        <v>1</v>
      </c>
      <c r="CM95" s="84" t="s">
        <v>74</v>
      </c>
    </row>
    <row r="96" spans="1:91" s="1" customFormat="1" ht="30" customHeight="1">
      <c r="B96" s="32"/>
      <c r="AR96" s="32"/>
    </row>
    <row r="97" spans="2:44" s="1" customFormat="1" ht="6.95" customHeight="1"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2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2 - Fyzio časť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98"/>
  <sheetViews>
    <sheetView showGridLines="0" tabSelected="1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42" t="s">
        <v>5</v>
      </c>
      <c r="M2" s="208"/>
      <c r="N2" s="208"/>
      <c r="O2" s="208"/>
      <c r="P2" s="208"/>
      <c r="Q2" s="208"/>
      <c r="R2" s="208"/>
      <c r="S2" s="208"/>
      <c r="T2" s="208"/>
      <c r="U2" s="208"/>
      <c r="V2" s="208"/>
      <c r="AT2" s="17" t="s">
        <v>83</v>
      </c>
      <c r="AZ2" s="85" t="s">
        <v>84</v>
      </c>
      <c r="BA2" s="85" t="s">
        <v>1</v>
      </c>
      <c r="BB2" s="85" t="s">
        <v>1</v>
      </c>
      <c r="BC2" s="85" t="s">
        <v>85</v>
      </c>
      <c r="BD2" s="85" t="s">
        <v>86</v>
      </c>
    </row>
    <row r="3" spans="2:5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74</v>
      </c>
      <c r="AZ3" s="85" t="s">
        <v>87</v>
      </c>
      <c r="BA3" s="85" t="s">
        <v>1</v>
      </c>
      <c r="BB3" s="85" t="s">
        <v>1</v>
      </c>
      <c r="BC3" s="85" t="s">
        <v>88</v>
      </c>
      <c r="BD3" s="85" t="s">
        <v>86</v>
      </c>
    </row>
    <row r="4" spans="2:56" ht="24.95" customHeight="1">
      <c r="B4" s="20"/>
      <c r="D4" s="21" t="s">
        <v>89</v>
      </c>
      <c r="L4" s="20"/>
      <c r="M4" s="86" t="s">
        <v>9</v>
      </c>
      <c r="AT4" s="17" t="s">
        <v>3</v>
      </c>
      <c r="AZ4" s="85" t="s">
        <v>90</v>
      </c>
      <c r="BA4" s="85" t="s">
        <v>1</v>
      </c>
      <c r="BB4" s="85" t="s">
        <v>1</v>
      </c>
      <c r="BC4" s="85" t="s">
        <v>91</v>
      </c>
      <c r="BD4" s="85" t="s">
        <v>86</v>
      </c>
    </row>
    <row r="5" spans="2:56" ht="6.95" customHeight="1">
      <c r="B5" s="20"/>
      <c r="L5" s="20"/>
      <c r="AZ5" s="85" t="s">
        <v>92</v>
      </c>
      <c r="BA5" s="85" t="s">
        <v>1</v>
      </c>
      <c r="BB5" s="85" t="s">
        <v>1</v>
      </c>
      <c r="BC5" s="85" t="s">
        <v>93</v>
      </c>
      <c r="BD5" s="85" t="s">
        <v>86</v>
      </c>
    </row>
    <row r="6" spans="2:56" ht="12" customHeight="1">
      <c r="B6" s="20"/>
      <c r="D6" s="27" t="s">
        <v>15</v>
      </c>
      <c r="L6" s="20"/>
    </row>
    <row r="7" spans="2:56" ht="26.25" customHeight="1">
      <c r="B7" s="20"/>
      <c r="E7" s="243" t="str">
        <f>'Rekapitulácia stavby'!K6</f>
        <v>NADSTAVBA POLYFUNKČNÉHO OBJEKTU, Farského ul. 3266, Bratislava</v>
      </c>
      <c r="F7" s="244"/>
      <c r="G7" s="244"/>
      <c r="H7" s="244"/>
      <c r="L7" s="20"/>
    </row>
    <row r="8" spans="2:56" s="1" customFormat="1" ht="12" customHeight="1">
      <c r="B8" s="32"/>
      <c r="D8" s="27" t="s">
        <v>94</v>
      </c>
      <c r="L8" s="32"/>
    </row>
    <row r="9" spans="2:56" s="1" customFormat="1" ht="16.5" customHeight="1">
      <c r="B9" s="32"/>
      <c r="E9" s="223" t="s">
        <v>95</v>
      </c>
      <c r="F9" s="245"/>
      <c r="G9" s="245"/>
      <c r="H9" s="245"/>
      <c r="L9" s="32"/>
    </row>
    <row r="10" spans="2:56" s="1" customFormat="1" ht="11.25">
      <c r="B10" s="32"/>
      <c r="L10" s="32"/>
    </row>
    <row r="11" spans="2:5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56" s="1" customFormat="1" ht="12" customHeight="1">
      <c r="B12" s="32"/>
      <c r="D12" s="27" t="s">
        <v>19</v>
      </c>
      <c r="F12" s="25" t="s">
        <v>20</v>
      </c>
      <c r="I12" s="27" t="s">
        <v>21</v>
      </c>
      <c r="J12" s="53">
        <v>45714</v>
      </c>
      <c r="L12" s="32"/>
    </row>
    <row r="13" spans="2:56" s="1" customFormat="1" ht="10.9" customHeight="1">
      <c r="B13" s="32"/>
      <c r="L13" s="32"/>
    </row>
    <row r="14" spans="2:5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56" s="1" customFormat="1" ht="18" customHeight="1">
      <c r="B15" s="32"/>
      <c r="E15" s="25" t="s">
        <v>13</v>
      </c>
      <c r="I15" s="27" t="s">
        <v>25</v>
      </c>
      <c r="J15" s="25" t="s">
        <v>1</v>
      </c>
      <c r="L15" s="32"/>
    </row>
    <row r="16" spans="2:56" s="1" customFormat="1" ht="6.95" customHeight="1">
      <c r="B16" s="32"/>
      <c r="L16" s="32"/>
    </row>
    <row r="17" spans="2:52" s="1" customFormat="1" ht="12" customHeight="1">
      <c r="B17" s="32"/>
      <c r="D17" s="27" t="s">
        <v>26</v>
      </c>
      <c r="I17" s="27" t="s">
        <v>24</v>
      </c>
      <c r="J17" s="28" t="str">
        <f>'Rekapitulácia stavby'!AN13</f>
        <v>Vyplň údaj</v>
      </c>
      <c r="L17" s="32"/>
    </row>
    <row r="18" spans="2:52" s="1" customFormat="1" ht="18" customHeight="1">
      <c r="B18" s="32"/>
      <c r="E18" s="246" t="str">
        <f>'Rekapitulácia stavby'!E14</f>
        <v>Vyplň údaj</v>
      </c>
      <c r="F18" s="207"/>
      <c r="G18" s="207"/>
      <c r="H18" s="207"/>
      <c r="I18" s="27" t="s">
        <v>25</v>
      </c>
      <c r="J18" s="28" t="str">
        <f>'Rekapitulácia stavby'!AN14</f>
        <v>Vyplň údaj</v>
      </c>
      <c r="L18" s="32"/>
    </row>
    <row r="19" spans="2:52" s="1" customFormat="1" ht="6.95" customHeight="1">
      <c r="B19" s="32"/>
      <c r="L19" s="32"/>
    </row>
    <row r="20" spans="2:52" s="1" customFormat="1" ht="12" customHeight="1">
      <c r="B20" s="32"/>
      <c r="D20" s="27" t="s">
        <v>28</v>
      </c>
      <c r="I20" s="27" t="s">
        <v>24</v>
      </c>
      <c r="J20" s="25" t="s">
        <v>1</v>
      </c>
      <c r="L20" s="32"/>
    </row>
    <row r="21" spans="2:52" s="1" customFormat="1" ht="18" customHeight="1">
      <c r="B21" s="32"/>
      <c r="E21" s="25" t="s">
        <v>29</v>
      </c>
      <c r="I21" s="27" t="s">
        <v>25</v>
      </c>
      <c r="J21" s="25" t="s">
        <v>1</v>
      </c>
      <c r="L21" s="32"/>
    </row>
    <row r="22" spans="2:52" s="1" customFormat="1" ht="6.95" customHeight="1">
      <c r="B22" s="32"/>
      <c r="L22" s="32"/>
    </row>
    <row r="23" spans="2:52" s="1" customFormat="1" ht="12" customHeight="1">
      <c r="B23" s="32"/>
      <c r="D23" s="27" t="s">
        <v>31</v>
      </c>
      <c r="I23" s="27" t="s">
        <v>24</v>
      </c>
      <c r="J23" s="25" t="s">
        <v>1</v>
      </c>
      <c r="L23" s="32"/>
    </row>
    <row r="24" spans="2:52" s="1" customFormat="1" ht="18" customHeight="1">
      <c r="B24" s="32"/>
      <c r="E24" s="25" t="s">
        <v>32</v>
      </c>
      <c r="I24" s="27" t="s">
        <v>25</v>
      </c>
      <c r="J24" s="25" t="s">
        <v>1</v>
      </c>
      <c r="L24" s="32"/>
    </row>
    <row r="25" spans="2:52" s="1" customFormat="1" ht="6.95" customHeight="1">
      <c r="B25" s="32"/>
      <c r="L25" s="32"/>
    </row>
    <row r="26" spans="2:52" s="1" customFormat="1" ht="12" customHeight="1">
      <c r="B26" s="32"/>
      <c r="D26" s="27" t="s">
        <v>33</v>
      </c>
      <c r="L26" s="32"/>
    </row>
    <row r="27" spans="2:52" s="7" customFormat="1" ht="16.5" customHeight="1">
      <c r="B27" s="87"/>
      <c r="E27" s="212" t="s">
        <v>1</v>
      </c>
      <c r="F27" s="212"/>
      <c r="G27" s="212"/>
      <c r="H27" s="212"/>
      <c r="L27" s="87"/>
    </row>
    <row r="28" spans="2:52" s="1" customFormat="1" ht="6.95" customHeight="1">
      <c r="B28" s="32"/>
      <c r="L28" s="32"/>
    </row>
    <row r="29" spans="2:52" s="1" customFormat="1" ht="6.95" customHeight="1">
      <c r="B29" s="32"/>
      <c r="D29" s="54"/>
      <c r="E29" s="54"/>
      <c r="F29" s="54"/>
      <c r="G29" s="54"/>
      <c r="H29" s="54"/>
      <c r="I29" s="54"/>
      <c r="J29" s="54"/>
      <c r="K29" s="54"/>
      <c r="L29" s="88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</row>
    <row r="30" spans="2:52" s="1" customFormat="1" ht="14.45" customHeight="1">
      <c r="B30" s="32"/>
      <c r="D30" s="25" t="s">
        <v>96</v>
      </c>
      <c r="J30" s="90">
        <f>J96</f>
        <v>0</v>
      </c>
      <c r="L30" s="88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</row>
    <row r="31" spans="2:52" s="1" customFormat="1" ht="14.45" customHeight="1">
      <c r="B31" s="32"/>
      <c r="D31" s="91" t="s">
        <v>97</v>
      </c>
      <c r="J31" s="90">
        <f>J110</f>
        <v>0</v>
      </c>
      <c r="L31" s="32"/>
    </row>
    <row r="32" spans="2:52" s="1" customFormat="1" ht="25.35" customHeight="1">
      <c r="B32" s="32"/>
      <c r="D32" s="92" t="s">
        <v>34</v>
      </c>
      <c r="J32" s="67">
        <f>ROUND(J30 + J31, 2)</f>
        <v>0</v>
      </c>
      <c r="L32" s="32"/>
    </row>
    <row r="33" spans="2:52" s="1" customFormat="1" ht="6.95" customHeight="1">
      <c r="B33" s="32"/>
      <c r="D33" s="54"/>
      <c r="E33" s="54"/>
      <c r="F33" s="54"/>
      <c r="G33" s="54"/>
      <c r="H33" s="54"/>
      <c r="I33" s="54"/>
      <c r="J33" s="54"/>
      <c r="K33" s="54"/>
      <c r="L33" s="88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</row>
    <row r="34" spans="2:52" s="1" customFormat="1" ht="14.45" customHeight="1">
      <c r="B34" s="32"/>
      <c r="F34" s="35" t="s">
        <v>36</v>
      </c>
      <c r="I34" s="35" t="s">
        <v>35</v>
      </c>
      <c r="J34" s="35" t="s">
        <v>37</v>
      </c>
      <c r="L34" s="32"/>
    </row>
    <row r="35" spans="2:52" s="1" customFormat="1" ht="14.45" customHeight="1">
      <c r="B35" s="32"/>
      <c r="D35" s="56" t="s">
        <v>38</v>
      </c>
      <c r="E35" s="37" t="s">
        <v>39</v>
      </c>
      <c r="F35" s="93">
        <f>ROUND((SUM(BE110:BE117) + SUM(BE137:BE297)),  2)</f>
        <v>0</v>
      </c>
      <c r="G35" s="89"/>
      <c r="H35" s="89"/>
      <c r="I35" s="94">
        <v>0.23</v>
      </c>
      <c r="J35" s="93">
        <f>ROUND(((SUM(BE110:BE117) + SUM(BE137:BE297))*I35),  2)</f>
        <v>0</v>
      </c>
      <c r="L35" s="32"/>
    </row>
    <row r="36" spans="2:52" s="1" customFormat="1" ht="14.45" customHeight="1">
      <c r="B36" s="32"/>
      <c r="E36" s="37" t="s">
        <v>40</v>
      </c>
      <c r="F36" s="93">
        <f>ROUND((SUM(BF110:BF117) + SUM(BF137:BF297)),  2)</f>
        <v>0</v>
      </c>
      <c r="G36" s="89"/>
      <c r="H36" s="89"/>
      <c r="I36" s="94">
        <v>0.23</v>
      </c>
      <c r="J36" s="93">
        <f>ROUND(((SUM(BF110:BF117) + SUM(BF137:BF297))*I36),  2)</f>
        <v>0</v>
      </c>
      <c r="L36" s="32"/>
    </row>
    <row r="37" spans="2:52" s="1" customFormat="1" ht="14.45" hidden="1" customHeight="1">
      <c r="B37" s="32"/>
      <c r="E37" s="27" t="s">
        <v>41</v>
      </c>
      <c r="F37" s="95">
        <f>ROUND((SUM(BG110:BG117) + SUM(BG137:BG297)),  2)</f>
        <v>0</v>
      </c>
      <c r="I37" s="96">
        <v>0.23</v>
      </c>
      <c r="J37" s="95">
        <f>0</f>
        <v>0</v>
      </c>
      <c r="L37" s="32"/>
    </row>
    <row r="38" spans="2:52" s="1" customFormat="1" ht="14.45" hidden="1" customHeight="1">
      <c r="B38" s="32"/>
      <c r="E38" s="27" t="s">
        <v>42</v>
      </c>
      <c r="F38" s="95">
        <f>ROUND((SUM(BH110:BH117) + SUM(BH137:BH297)),  2)</f>
        <v>0</v>
      </c>
      <c r="I38" s="96">
        <v>0.23</v>
      </c>
      <c r="J38" s="95">
        <f>0</f>
        <v>0</v>
      </c>
      <c r="L38" s="32"/>
    </row>
    <row r="39" spans="2:52" s="1" customFormat="1" ht="14.45" hidden="1" customHeight="1">
      <c r="B39" s="32"/>
      <c r="E39" s="37" t="s">
        <v>43</v>
      </c>
      <c r="F39" s="93">
        <f>ROUND((SUM(BI110:BI117) + SUM(BI137:BI297)),  2)</f>
        <v>0</v>
      </c>
      <c r="G39" s="89"/>
      <c r="H39" s="89"/>
      <c r="I39" s="94">
        <v>0</v>
      </c>
      <c r="J39" s="93">
        <f>0</f>
        <v>0</v>
      </c>
      <c r="L39" s="32"/>
    </row>
    <row r="40" spans="2:52" s="1" customFormat="1" ht="6.95" customHeight="1">
      <c r="B40" s="32"/>
      <c r="L40" s="32"/>
    </row>
    <row r="41" spans="2:52" s="1" customFormat="1" ht="25.35" customHeight="1">
      <c r="B41" s="32"/>
      <c r="C41" s="97"/>
      <c r="D41" s="98" t="s">
        <v>44</v>
      </c>
      <c r="E41" s="58"/>
      <c r="F41" s="58"/>
      <c r="G41" s="99" t="s">
        <v>45</v>
      </c>
      <c r="H41" s="100" t="s">
        <v>46</v>
      </c>
      <c r="I41" s="58"/>
      <c r="J41" s="101">
        <f>SUM(J32:J39)</f>
        <v>0</v>
      </c>
      <c r="K41" s="102"/>
      <c r="L41" s="32"/>
    </row>
    <row r="42" spans="2:52" s="1" customFormat="1" ht="14.45" customHeight="1">
      <c r="B42" s="32"/>
      <c r="L42" s="32"/>
    </row>
    <row r="43" spans="2:52" ht="14.45" customHeight="1">
      <c r="B43" s="20"/>
      <c r="L43" s="20"/>
    </row>
    <row r="44" spans="2:52" ht="14.45" customHeight="1">
      <c r="B44" s="20"/>
      <c r="L44" s="20"/>
    </row>
    <row r="45" spans="2:52" ht="14.45" customHeight="1">
      <c r="B45" s="20"/>
      <c r="L45" s="20"/>
    </row>
    <row r="46" spans="2:52" ht="14.45" customHeight="1">
      <c r="B46" s="20"/>
      <c r="L46" s="20"/>
    </row>
    <row r="47" spans="2:52" ht="14.45" customHeight="1">
      <c r="B47" s="20"/>
      <c r="L47" s="20"/>
    </row>
    <row r="48" spans="2:5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32"/>
    </row>
    <row r="51" spans="2:12" ht="11.25">
      <c r="B51" s="20"/>
      <c r="L51" s="20"/>
    </row>
    <row r="52" spans="2:12" ht="11.25">
      <c r="B52" s="20"/>
      <c r="L52" s="20"/>
    </row>
    <row r="53" spans="2:12" ht="11.25">
      <c r="B53" s="20"/>
      <c r="L53" s="20"/>
    </row>
    <row r="54" spans="2:12" ht="11.25">
      <c r="B54" s="20"/>
      <c r="L54" s="20"/>
    </row>
    <row r="55" spans="2:12" ht="11.25">
      <c r="B55" s="20"/>
      <c r="L55" s="20"/>
    </row>
    <row r="56" spans="2:12" ht="11.25">
      <c r="B56" s="20"/>
      <c r="L56" s="20"/>
    </row>
    <row r="57" spans="2:12" ht="11.25">
      <c r="B57" s="20"/>
      <c r="L57" s="20"/>
    </row>
    <row r="58" spans="2:12" ht="11.25">
      <c r="B58" s="20"/>
      <c r="L58" s="20"/>
    </row>
    <row r="59" spans="2:12" ht="11.25">
      <c r="B59" s="20"/>
      <c r="L59" s="20"/>
    </row>
    <row r="60" spans="2:12" ht="11.25">
      <c r="B60" s="20"/>
      <c r="L60" s="20"/>
    </row>
    <row r="61" spans="2:12" s="1" customFormat="1" ht="12.75">
      <c r="B61" s="32"/>
      <c r="D61" s="44" t="s">
        <v>49</v>
      </c>
      <c r="E61" s="34"/>
      <c r="F61" s="103" t="s">
        <v>50</v>
      </c>
      <c r="G61" s="44" t="s">
        <v>49</v>
      </c>
      <c r="H61" s="34"/>
      <c r="I61" s="34"/>
      <c r="J61" s="104" t="s">
        <v>50</v>
      </c>
      <c r="K61" s="34"/>
      <c r="L61" s="32"/>
    </row>
    <row r="62" spans="2:12" ht="11.25">
      <c r="B62" s="20"/>
      <c r="L62" s="20"/>
    </row>
    <row r="63" spans="2:12" ht="11.25">
      <c r="B63" s="20"/>
      <c r="L63" s="20"/>
    </row>
    <row r="64" spans="2:12" ht="11.25">
      <c r="B64" s="20"/>
      <c r="L64" s="20"/>
    </row>
    <row r="65" spans="2:12" s="1" customFormat="1" ht="12.75">
      <c r="B65" s="32"/>
      <c r="D65" s="42" t="s">
        <v>51</v>
      </c>
      <c r="E65" s="43"/>
      <c r="F65" s="43"/>
      <c r="G65" s="42" t="s">
        <v>52</v>
      </c>
      <c r="H65" s="43"/>
      <c r="I65" s="43"/>
      <c r="J65" s="43"/>
      <c r="K65" s="43"/>
      <c r="L65" s="32"/>
    </row>
    <row r="66" spans="2:12" ht="11.25">
      <c r="B66" s="20"/>
      <c r="L66" s="20"/>
    </row>
    <row r="67" spans="2:12" ht="11.25">
      <c r="B67" s="20"/>
      <c r="L67" s="20"/>
    </row>
    <row r="68" spans="2:12" ht="11.25">
      <c r="B68" s="20"/>
      <c r="L68" s="20"/>
    </row>
    <row r="69" spans="2:12" ht="11.25">
      <c r="B69" s="20"/>
      <c r="L69" s="20"/>
    </row>
    <row r="70" spans="2:12" ht="11.25">
      <c r="B70" s="20"/>
      <c r="L70" s="20"/>
    </row>
    <row r="71" spans="2:12" ht="11.25">
      <c r="B71" s="20"/>
      <c r="L71" s="20"/>
    </row>
    <row r="72" spans="2:12" ht="11.25">
      <c r="B72" s="20"/>
      <c r="L72" s="20"/>
    </row>
    <row r="73" spans="2:12" ht="11.25">
      <c r="B73" s="20"/>
      <c r="L73" s="20"/>
    </row>
    <row r="74" spans="2:12" ht="11.25">
      <c r="B74" s="20"/>
      <c r="L74" s="20"/>
    </row>
    <row r="75" spans="2:12" ht="11.25">
      <c r="B75" s="20"/>
      <c r="L75" s="20"/>
    </row>
    <row r="76" spans="2:12" s="1" customFormat="1" ht="12.75">
      <c r="B76" s="32"/>
      <c r="D76" s="44" t="s">
        <v>49</v>
      </c>
      <c r="E76" s="34"/>
      <c r="F76" s="103" t="s">
        <v>50</v>
      </c>
      <c r="G76" s="44" t="s">
        <v>49</v>
      </c>
      <c r="H76" s="34"/>
      <c r="I76" s="34"/>
      <c r="J76" s="104" t="s">
        <v>50</v>
      </c>
      <c r="K76" s="34"/>
      <c r="L76" s="32"/>
    </row>
    <row r="77" spans="2:12" s="1" customFormat="1" ht="14.4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2"/>
    </row>
    <row r="81" spans="2:47" s="1" customFormat="1" ht="6.95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2"/>
    </row>
    <row r="82" spans="2:47" s="1" customFormat="1" ht="24.95" customHeight="1">
      <c r="B82" s="32"/>
      <c r="C82" s="21" t="s">
        <v>98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26.25" customHeight="1">
      <c r="B85" s="32"/>
      <c r="E85" s="243" t="str">
        <f>E7</f>
        <v>NADSTAVBA POLYFUNKČNÉHO OBJEKTU, Farského ul. 3266, Bratislava</v>
      </c>
      <c r="F85" s="244"/>
      <c r="G85" s="244"/>
      <c r="H85" s="244"/>
      <c r="L85" s="32"/>
    </row>
    <row r="86" spans="2:47" s="1" customFormat="1" ht="12" customHeight="1">
      <c r="B86" s="32"/>
      <c r="C86" s="27" t="s">
        <v>94</v>
      </c>
      <c r="L86" s="32"/>
    </row>
    <row r="87" spans="2:47" s="1" customFormat="1" ht="16.5" customHeight="1">
      <c r="B87" s="32"/>
      <c r="E87" s="223" t="str">
        <f>E9</f>
        <v>02 - Fyzio časť</v>
      </c>
      <c r="F87" s="245"/>
      <c r="G87" s="245"/>
      <c r="H87" s="24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Bratislava</v>
      </c>
      <c r="I89" s="27" t="s">
        <v>21</v>
      </c>
      <c r="J89" s="53">
        <f>IF(J12="","",J12)</f>
        <v>45714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23</v>
      </c>
      <c r="F91" s="25" t="str">
        <f>E15</f>
        <v>SPORTWELL</v>
      </c>
      <c r="I91" s="27" t="s">
        <v>28</v>
      </c>
      <c r="J91" s="30" t="str">
        <f>E21</f>
        <v>ADIF spol. s r.o.</v>
      </c>
      <c r="L91" s="32"/>
    </row>
    <row r="92" spans="2:47" s="1" customFormat="1" ht="15.2" customHeight="1">
      <c r="B92" s="32"/>
      <c r="C92" s="27" t="s">
        <v>26</v>
      </c>
      <c r="F92" s="25" t="str">
        <f>IF(E18="","",E18)</f>
        <v>Vyplň údaj</v>
      </c>
      <c r="I92" s="27" t="s">
        <v>31</v>
      </c>
      <c r="J92" s="30" t="str">
        <f>E24</f>
        <v>Ing. Ľubomír Németh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5" t="s">
        <v>99</v>
      </c>
      <c r="D94" s="97"/>
      <c r="E94" s="97"/>
      <c r="F94" s="97"/>
      <c r="G94" s="97"/>
      <c r="H94" s="97"/>
      <c r="I94" s="97"/>
      <c r="J94" s="106" t="s">
        <v>100</v>
      </c>
      <c r="K94" s="97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7" t="s">
        <v>101</v>
      </c>
      <c r="J96" s="67">
        <f>J137</f>
        <v>0</v>
      </c>
      <c r="L96" s="32"/>
      <c r="AU96" s="17" t="s">
        <v>102</v>
      </c>
    </row>
    <row r="97" spans="2:65" s="8" customFormat="1" ht="24.95" customHeight="1">
      <c r="B97" s="108"/>
      <c r="D97" s="109" t="s">
        <v>103</v>
      </c>
      <c r="E97" s="110"/>
      <c r="F97" s="110"/>
      <c r="G97" s="110"/>
      <c r="H97" s="110"/>
      <c r="I97" s="110"/>
      <c r="J97" s="111">
        <f>J138</f>
        <v>0</v>
      </c>
      <c r="L97" s="108"/>
    </row>
    <row r="98" spans="2:65" s="9" customFormat="1" ht="19.899999999999999" customHeight="1">
      <c r="B98" s="112"/>
      <c r="D98" s="113" t="s">
        <v>104</v>
      </c>
      <c r="E98" s="114"/>
      <c r="F98" s="114"/>
      <c r="G98" s="114"/>
      <c r="H98" s="114"/>
      <c r="I98" s="114"/>
      <c r="J98" s="115">
        <f>J139</f>
        <v>0</v>
      </c>
      <c r="L98" s="112"/>
    </row>
    <row r="99" spans="2:65" s="9" customFormat="1" ht="19.899999999999999" customHeight="1">
      <c r="B99" s="112"/>
      <c r="D99" s="113" t="s">
        <v>105</v>
      </c>
      <c r="E99" s="114"/>
      <c r="F99" s="114"/>
      <c r="G99" s="114"/>
      <c r="H99" s="114"/>
      <c r="I99" s="114"/>
      <c r="J99" s="115">
        <f>J175</f>
        <v>0</v>
      </c>
      <c r="L99" s="112"/>
    </row>
    <row r="100" spans="2:65" s="9" customFormat="1" ht="19.899999999999999" customHeight="1">
      <c r="B100" s="112"/>
      <c r="D100" s="113" t="s">
        <v>106</v>
      </c>
      <c r="E100" s="114"/>
      <c r="F100" s="114"/>
      <c r="G100" s="114"/>
      <c r="H100" s="114"/>
      <c r="I100" s="114"/>
      <c r="J100" s="115">
        <f>J198</f>
        <v>0</v>
      </c>
      <c r="L100" s="112"/>
    </row>
    <row r="101" spans="2:65" s="8" customFormat="1" ht="24.95" customHeight="1">
      <c r="B101" s="108"/>
      <c r="D101" s="109" t="s">
        <v>107</v>
      </c>
      <c r="E101" s="110"/>
      <c r="F101" s="110"/>
      <c r="G101" s="110"/>
      <c r="H101" s="110"/>
      <c r="I101" s="110"/>
      <c r="J101" s="111">
        <f>J200</f>
        <v>0</v>
      </c>
      <c r="L101" s="108"/>
    </row>
    <row r="102" spans="2:65" s="9" customFormat="1" ht="19.899999999999999" customHeight="1">
      <c r="B102" s="112"/>
      <c r="D102" s="113" t="s">
        <v>108</v>
      </c>
      <c r="E102" s="114"/>
      <c r="F102" s="114"/>
      <c r="G102" s="114"/>
      <c r="H102" s="114"/>
      <c r="I102" s="114"/>
      <c r="J102" s="115">
        <f>J201</f>
        <v>0</v>
      </c>
      <c r="L102" s="112"/>
    </row>
    <row r="103" spans="2:65" s="9" customFormat="1" ht="19.899999999999999" customHeight="1">
      <c r="B103" s="112"/>
      <c r="D103" s="113" t="s">
        <v>109</v>
      </c>
      <c r="E103" s="114"/>
      <c r="F103" s="114"/>
      <c r="G103" s="114"/>
      <c r="H103" s="114"/>
      <c r="I103" s="114"/>
      <c r="J103" s="115">
        <f>J213</f>
        <v>0</v>
      </c>
      <c r="L103" s="112"/>
    </row>
    <row r="104" spans="2:65" s="9" customFormat="1" ht="19.899999999999999" customHeight="1">
      <c r="B104" s="112"/>
      <c r="D104" s="113" t="s">
        <v>110</v>
      </c>
      <c r="E104" s="114"/>
      <c r="F104" s="114"/>
      <c r="G104" s="114"/>
      <c r="H104" s="114"/>
      <c r="I104" s="114"/>
      <c r="J104" s="115">
        <f>J219</f>
        <v>0</v>
      </c>
      <c r="L104" s="112"/>
    </row>
    <row r="105" spans="2:65" s="9" customFormat="1" ht="19.899999999999999" customHeight="1">
      <c r="B105" s="112"/>
      <c r="D105" s="113" t="s">
        <v>111</v>
      </c>
      <c r="E105" s="114"/>
      <c r="F105" s="114"/>
      <c r="G105" s="114"/>
      <c r="H105" s="114"/>
      <c r="I105" s="114"/>
      <c r="J105" s="115">
        <f>J232</f>
        <v>0</v>
      </c>
      <c r="L105" s="112"/>
    </row>
    <row r="106" spans="2:65" s="9" customFormat="1" ht="19.899999999999999" customHeight="1">
      <c r="B106" s="112"/>
      <c r="D106" s="113" t="s">
        <v>112</v>
      </c>
      <c r="E106" s="114"/>
      <c r="F106" s="114"/>
      <c r="G106" s="114"/>
      <c r="H106" s="114"/>
      <c r="I106" s="114"/>
      <c r="J106" s="115">
        <f>J246</f>
        <v>0</v>
      </c>
      <c r="L106" s="112"/>
    </row>
    <row r="107" spans="2:65" s="9" customFormat="1" ht="19.899999999999999" customHeight="1">
      <c r="B107" s="112"/>
      <c r="D107" s="113" t="s">
        <v>113</v>
      </c>
      <c r="E107" s="114"/>
      <c r="F107" s="114"/>
      <c r="G107" s="114"/>
      <c r="H107" s="114"/>
      <c r="I107" s="114"/>
      <c r="J107" s="115">
        <f>J257</f>
        <v>0</v>
      </c>
      <c r="L107" s="112"/>
    </row>
    <row r="108" spans="2:65" s="1" customFormat="1" ht="21.75" customHeight="1">
      <c r="B108" s="32"/>
      <c r="L108" s="32"/>
    </row>
    <row r="109" spans="2:65" s="1" customFormat="1" ht="6.95" customHeight="1">
      <c r="B109" s="32"/>
      <c r="L109" s="32"/>
    </row>
    <row r="110" spans="2:65" s="1" customFormat="1" ht="29.25" customHeight="1">
      <c r="B110" s="32"/>
      <c r="C110" s="107" t="s">
        <v>114</v>
      </c>
      <c r="J110" s="116">
        <f>ROUND(J111 + J112 + J113 + J114 + J115 + J116,2)</f>
        <v>0</v>
      </c>
      <c r="L110" s="32"/>
      <c r="N110" s="117" t="s">
        <v>38</v>
      </c>
    </row>
    <row r="111" spans="2:65" s="1" customFormat="1" ht="18" customHeight="1">
      <c r="B111" s="118"/>
      <c r="C111" s="119"/>
      <c r="D111" s="247" t="s">
        <v>115</v>
      </c>
      <c r="E111" s="248"/>
      <c r="F111" s="248"/>
      <c r="G111" s="119"/>
      <c r="H111" s="119"/>
      <c r="I111" s="119"/>
      <c r="J111" s="121">
        <v>0</v>
      </c>
      <c r="K111" s="119"/>
      <c r="L111" s="118"/>
      <c r="M111" s="119"/>
      <c r="N111" s="122" t="s">
        <v>40</v>
      </c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23" t="s">
        <v>116</v>
      </c>
      <c r="AZ111" s="119"/>
      <c r="BA111" s="119"/>
      <c r="BB111" s="119"/>
      <c r="BC111" s="119"/>
      <c r="BD111" s="119"/>
      <c r="BE111" s="124">
        <f t="shared" ref="BE111:BE116" si="0">IF(N111="základná",J111,0)</f>
        <v>0</v>
      </c>
      <c r="BF111" s="124">
        <f t="shared" ref="BF111:BF116" si="1">IF(N111="znížená",J111,0)</f>
        <v>0</v>
      </c>
      <c r="BG111" s="124">
        <f t="shared" ref="BG111:BG116" si="2">IF(N111="zákl. prenesená",J111,0)</f>
        <v>0</v>
      </c>
      <c r="BH111" s="124">
        <f t="shared" ref="BH111:BH116" si="3">IF(N111="zníž. prenesená",J111,0)</f>
        <v>0</v>
      </c>
      <c r="BI111" s="124">
        <f t="shared" ref="BI111:BI116" si="4">IF(N111="nulová",J111,0)</f>
        <v>0</v>
      </c>
      <c r="BJ111" s="123" t="s">
        <v>86</v>
      </c>
      <c r="BK111" s="119"/>
      <c r="BL111" s="119"/>
      <c r="BM111" s="119"/>
    </row>
    <row r="112" spans="2:65" s="1" customFormat="1" ht="18" customHeight="1">
      <c r="B112" s="118"/>
      <c r="C112" s="119"/>
      <c r="D112" s="247" t="s">
        <v>117</v>
      </c>
      <c r="E112" s="248"/>
      <c r="F112" s="248"/>
      <c r="G112" s="119"/>
      <c r="H112" s="119"/>
      <c r="I112" s="119"/>
      <c r="J112" s="121">
        <v>0</v>
      </c>
      <c r="K112" s="119"/>
      <c r="L112" s="118"/>
      <c r="M112" s="119"/>
      <c r="N112" s="122" t="s">
        <v>40</v>
      </c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23" t="s">
        <v>116</v>
      </c>
      <c r="AZ112" s="119"/>
      <c r="BA112" s="119"/>
      <c r="BB112" s="119"/>
      <c r="BC112" s="119"/>
      <c r="BD112" s="119"/>
      <c r="BE112" s="124">
        <f t="shared" si="0"/>
        <v>0</v>
      </c>
      <c r="BF112" s="124">
        <f t="shared" si="1"/>
        <v>0</v>
      </c>
      <c r="BG112" s="124">
        <f t="shared" si="2"/>
        <v>0</v>
      </c>
      <c r="BH112" s="124">
        <f t="shared" si="3"/>
        <v>0</v>
      </c>
      <c r="BI112" s="124">
        <f t="shared" si="4"/>
        <v>0</v>
      </c>
      <c r="BJ112" s="123" t="s">
        <v>86</v>
      </c>
      <c r="BK112" s="119"/>
      <c r="BL112" s="119"/>
      <c r="BM112" s="119"/>
    </row>
    <row r="113" spans="2:65" s="1" customFormat="1" ht="18" customHeight="1">
      <c r="B113" s="118"/>
      <c r="C113" s="119"/>
      <c r="D113" s="247" t="s">
        <v>118</v>
      </c>
      <c r="E113" s="248"/>
      <c r="F113" s="248"/>
      <c r="G113" s="119"/>
      <c r="H113" s="119"/>
      <c r="I113" s="119"/>
      <c r="J113" s="121">
        <v>0</v>
      </c>
      <c r="K113" s="119"/>
      <c r="L113" s="118"/>
      <c r="M113" s="119"/>
      <c r="N113" s="122" t="s">
        <v>40</v>
      </c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23" t="s">
        <v>116</v>
      </c>
      <c r="AZ113" s="119"/>
      <c r="BA113" s="119"/>
      <c r="BB113" s="119"/>
      <c r="BC113" s="119"/>
      <c r="BD113" s="119"/>
      <c r="BE113" s="124">
        <f t="shared" si="0"/>
        <v>0</v>
      </c>
      <c r="BF113" s="124">
        <f t="shared" si="1"/>
        <v>0</v>
      </c>
      <c r="BG113" s="124">
        <f t="shared" si="2"/>
        <v>0</v>
      </c>
      <c r="BH113" s="124">
        <f t="shared" si="3"/>
        <v>0</v>
      </c>
      <c r="BI113" s="124">
        <f t="shared" si="4"/>
        <v>0</v>
      </c>
      <c r="BJ113" s="123" t="s">
        <v>86</v>
      </c>
      <c r="BK113" s="119"/>
      <c r="BL113" s="119"/>
      <c r="BM113" s="119"/>
    </row>
    <row r="114" spans="2:65" s="1" customFormat="1" ht="18" customHeight="1">
      <c r="B114" s="118"/>
      <c r="C114" s="119"/>
      <c r="D114" s="247" t="s">
        <v>119</v>
      </c>
      <c r="E114" s="248"/>
      <c r="F114" s="248"/>
      <c r="G114" s="119"/>
      <c r="H114" s="119"/>
      <c r="I114" s="119"/>
      <c r="J114" s="121">
        <v>0</v>
      </c>
      <c r="K114" s="119"/>
      <c r="L114" s="118"/>
      <c r="M114" s="119"/>
      <c r="N114" s="122" t="s">
        <v>40</v>
      </c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23" t="s">
        <v>116</v>
      </c>
      <c r="AZ114" s="119"/>
      <c r="BA114" s="119"/>
      <c r="BB114" s="119"/>
      <c r="BC114" s="119"/>
      <c r="BD114" s="119"/>
      <c r="BE114" s="124">
        <f t="shared" si="0"/>
        <v>0</v>
      </c>
      <c r="BF114" s="124">
        <f t="shared" si="1"/>
        <v>0</v>
      </c>
      <c r="BG114" s="124">
        <f t="shared" si="2"/>
        <v>0</v>
      </c>
      <c r="BH114" s="124">
        <f t="shared" si="3"/>
        <v>0</v>
      </c>
      <c r="BI114" s="124">
        <f t="shared" si="4"/>
        <v>0</v>
      </c>
      <c r="BJ114" s="123" t="s">
        <v>86</v>
      </c>
      <c r="BK114" s="119"/>
      <c r="BL114" s="119"/>
      <c r="BM114" s="119"/>
    </row>
    <row r="115" spans="2:65" s="1" customFormat="1" ht="18" customHeight="1">
      <c r="B115" s="118"/>
      <c r="C115" s="119"/>
      <c r="D115" s="247" t="s">
        <v>120</v>
      </c>
      <c r="E115" s="248"/>
      <c r="F115" s="248"/>
      <c r="G115" s="119"/>
      <c r="H115" s="119"/>
      <c r="I115" s="119"/>
      <c r="J115" s="121">
        <v>0</v>
      </c>
      <c r="K115" s="119"/>
      <c r="L115" s="118"/>
      <c r="M115" s="119"/>
      <c r="N115" s="122" t="s">
        <v>40</v>
      </c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23" t="s">
        <v>116</v>
      </c>
      <c r="AZ115" s="119"/>
      <c r="BA115" s="119"/>
      <c r="BB115" s="119"/>
      <c r="BC115" s="119"/>
      <c r="BD115" s="119"/>
      <c r="BE115" s="124">
        <f t="shared" si="0"/>
        <v>0</v>
      </c>
      <c r="BF115" s="124">
        <f t="shared" si="1"/>
        <v>0</v>
      </c>
      <c r="BG115" s="124">
        <f t="shared" si="2"/>
        <v>0</v>
      </c>
      <c r="BH115" s="124">
        <f t="shared" si="3"/>
        <v>0</v>
      </c>
      <c r="BI115" s="124">
        <f t="shared" si="4"/>
        <v>0</v>
      </c>
      <c r="BJ115" s="123" t="s">
        <v>86</v>
      </c>
      <c r="BK115" s="119"/>
      <c r="BL115" s="119"/>
      <c r="BM115" s="119"/>
    </row>
    <row r="116" spans="2:65" s="1" customFormat="1" ht="18" customHeight="1">
      <c r="B116" s="118"/>
      <c r="C116" s="119"/>
      <c r="D116" s="120" t="s">
        <v>121</v>
      </c>
      <c r="E116" s="119"/>
      <c r="F116" s="119"/>
      <c r="G116" s="119"/>
      <c r="H116" s="119"/>
      <c r="I116" s="119"/>
      <c r="J116" s="121">
        <f>ROUND(J30*T116,2)</f>
        <v>0</v>
      </c>
      <c r="K116" s="119"/>
      <c r="L116" s="118"/>
      <c r="M116" s="119"/>
      <c r="N116" s="122" t="s">
        <v>40</v>
      </c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23" t="s">
        <v>122</v>
      </c>
      <c r="AZ116" s="119"/>
      <c r="BA116" s="119"/>
      <c r="BB116" s="119"/>
      <c r="BC116" s="119"/>
      <c r="BD116" s="119"/>
      <c r="BE116" s="124">
        <f t="shared" si="0"/>
        <v>0</v>
      </c>
      <c r="BF116" s="124">
        <f t="shared" si="1"/>
        <v>0</v>
      </c>
      <c r="BG116" s="124">
        <f t="shared" si="2"/>
        <v>0</v>
      </c>
      <c r="BH116" s="124">
        <f t="shared" si="3"/>
        <v>0</v>
      </c>
      <c r="BI116" s="124">
        <f t="shared" si="4"/>
        <v>0</v>
      </c>
      <c r="BJ116" s="123" t="s">
        <v>86</v>
      </c>
      <c r="BK116" s="119"/>
      <c r="BL116" s="119"/>
      <c r="BM116" s="119"/>
    </row>
    <row r="117" spans="2:65" s="1" customFormat="1" ht="11.25">
      <c r="B117" s="32"/>
      <c r="L117" s="32"/>
    </row>
    <row r="118" spans="2:65" s="1" customFormat="1" ht="29.25" customHeight="1">
      <c r="B118" s="32"/>
      <c r="C118" s="125" t="s">
        <v>123</v>
      </c>
      <c r="D118" s="97"/>
      <c r="E118" s="97"/>
      <c r="F118" s="97"/>
      <c r="G118" s="97"/>
      <c r="H118" s="97"/>
      <c r="I118" s="97"/>
      <c r="J118" s="126">
        <f>ROUND(J96+J110,2)</f>
        <v>0</v>
      </c>
      <c r="K118" s="97"/>
      <c r="L118" s="32"/>
    </row>
    <row r="119" spans="2:65" s="1" customFormat="1" ht="6.95" customHeight="1">
      <c r="B119" s="45"/>
      <c r="C119" s="46"/>
      <c r="D119" s="46"/>
      <c r="E119" s="46"/>
      <c r="F119" s="46"/>
      <c r="G119" s="46"/>
      <c r="H119" s="46"/>
      <c r="I119" s="46"/>
      <c r="J119" s="46"/>
      <c r="K119" s="46"/>
      <c r="L119" s="32"/>
    </row>
    <row r="123" spans="2:65" s="1" customFormat="1" ht="6.95" customHeight="1">
      <c r="B123" s="47"/>
      <c r="C123" s="48"/>
      <c r="D123" s="48"/>
      <c r="E123" s="48"/>
      <c r="F123" s="48"/>
      <c r="G123" s="48"/>
      <c r="H123" s="48"/>
      <c r="I123" s="48"/>
      <c r="J123" s="48"/>
      <c r="K123" s="48"/>
      <c r="L123" s="32"/>
    </row>
    <row r="124" spans="2:65" s="1" customFormat="1" ht="24.95" customHeight="1">
      <c r="B124" s="32"/>
      <c r="C124" s="21" t="s">
        <v>124</v>
      </c>
      <c r="L124" s="32"/>
    </row>
    <row r="125" spans="2:65" s="1" customFormat="1" ht="6.95" customHeight="1">
      <c r="B125" s="32"/>
      <c r="L125" s="32"/>
    </row>
    <row r="126" spans="2:65" s="1" customFormat="1" ht="12" customHeight="1">
      <c r="B126" s="32"/>
      <c r="C126" s="27" t="s">
        <v>15</v>
      </c>
      <c r="L126" s="32"/>
    </row>
    <row r="127" spans="2:65" s="1" customFormat="1" ht="26.25" customHeight="1">
      <c r="B127" s="32"/>
      <c r="E127" s="243" t="str">
        <f>E7</f>
        <v>NADSTAVBA POLYFUNKČNÉHO OBJEKTU, Farského ul. 3266, Bratislava</v>
      </c>
      <c r="F127" s="244"/>
      <c r="G127" s="244"/>
      <c r="H127" s="244"/>
      <c r="L127" s="32"/>
    </row>
    <row r="128" spans="2:65" s="1" customFormat="1" ht="12" customHeight="1">
      <c r="B128" s="32"/>
      <c r="C128" s="27" t="s">
        <v>94</v>
      </c>
      <c r="L128" s="32"/>
    </row>
    <row r="129" spans="2:65" s="1" customFormat="1" ht="16.5" customHeight="1">
      <c r="B129" s="32"/>
      <c r="E129" s="223" t="str">
        <f>E9</f>
        <v>02 - Fyzio časť</v>
      </c>
      <c r="F129" s="245"/>
      <c r="G129" s="245"/>
      <c r="H129" s="245"/>
      <c r="L129" s="32"/>
    </row>
    <row r="130" spans="2:65" s="1" customFormat="1" ht="6.95" customHeight="1">
      <c r="B130" s="32"/>
      <c r="L130" s="32"/>
    </row>
    <row r="131" spans="2:65" s="1" customFormat="1" ht="12" customHeight="1">
      <c r="B131" s="32"/>
      <c r="C131" s="27" t="s">
        <v>19</v>
      </c>
      <c r="F131" s="25" t="str">
        <f>F12</f>
        <v>Bratislava</v>
      </c>
      <c r="I131" s="27" t="s">
        <v>21</v>
      </c>
      <c r="J131" s="53">
        <f>IF(J12="","",J12)</f>
        <v>45714</v>
      </c>
      <c r="L131" s="32"/>
    </row>
    <row r="132" spans="2:65" s="1" customFormat="1" ht="6.95" customHeight="1">
      <c r="B132" s="32"/>
      <c r="L132" s="32"/>
    </row>
    <row r="133" spans="2:65" s="1" customFormat="1" ht="15.2" customHeight="1">
      <c r="B133" s="32"/>
      <c r="C133" s="27" t="s">
        <v>23</v>
      </c>
      <c r="F133" s="25" t="str">
        <f>E15</f>
        <v>SPORTWELL</v>
      </c>
      <c r="I133" s="27" t="s">
        <v>28</v>
      </c>
      <c r="J133" s="30" t="str">
        <f>E21</f>
        <v>ADIF spol. s r.o.</v>
      </c>
      <c r="L133" s="32"/>
    </row>
    <row r="134" spans="2:65" s="1" customFormat="1" ht="15.2" customHeight="1">
      <c r="B134" s="32"/>
      <c r="C134" s="27" t="s">
        <v>26</v>
      </c>
      <c r="F134" s="25" t="str">
        <f>IF(E18="","",E18)</f>
        <v>Vyplň údaj</v>
      </c>
      <c r="I134" s="27" t="s">
        <v>31</v>
      </c>
      <c r="J134" s="30" t="str">
        <f>E24</f>
        <v>Ing. Ľubomír Németh</v>
      </c>
      <c r="L134" s="32"/>
    </row>
    <row r="135" spans="2:65" s="1" customFormat="1" ht="10.35" customHeight="1">
      <c r="B135" s="32"/>
      <c r="L135" s="32"/>
    </row>
    <row r="136" spans="2:65" s="10" customFormat="1" ht="29.25" customHeight="1">
      <c r="B136" s="127"/>
      <c r="C136" s="128" t="s">
        <v>125</v>
      </c>
      <c r="D136" s="129" t="s">
        <v>59</v>
      </c>
      <c r="E136" s="129" t="s">
        <v>55</v>
      </c>
      <c r="F136" s="129" t="s">
        <v>56</v>
      </c>
      <c r="G136" s="129" t="s">
        <v>126</v>
      </c>
      <c r="H136" s="129" t="s">
        <v>127</v>
      </c>
      <c r="I136" s="129" t="s">
        <v>128</v>
      </c>
      <c r="J136" s="130" t="s">
        <v>100</v>
      </c>
      <c r="K136" s="131" t="s">
        <v>129</v>
      </c>
      <c r="L136" s="127"/>
      <c r="M136" s="60" t="s">
        <v>1</v>
      </c>
      <c r="N136" s="61" t="s">
        <v>38</v>
      </c>
      <c r="O136" s="61" t="s">
        <v>130</v>
      </c>
      <c r="P136" s="61" t="s">
        <v>131</v>
      </c>
      <c r="Q136" s="61" t="s">
        <v>132</v>
      </c>
      <c r="R136" s="61" t="s">
        <v>133</v>
      </c>
      <c r="S136" s="61" t="s">
        <v>134</v>
      </c>
      <c r="T136" s="62" t="s">
        <v>135</v>
      </c>
    </row>
    <row r="137" spans="2:65" s="1" customFormat="1" ht="22.9" customHeight="1">
      <c r="B137" s="32"/>
      <c r="C137" s="65" t="s">
        <v>96</v>
      </c>
      <c r="J137" s="132">
        <f>BK137</f>
        <v>0</v>
      </c>
      <c r="L137" s="32"/>
      <c r="M137" s="63"/>
      <c r="N137" s="54"/>
      <c r="O137" s="54"/>
      <c r="P137" s="133">
        <f>P138+P200</f>
        <v>0</v>
      </c>
      <c r="Q137" s="54"/>
      <c r="R137" s="133">
        <f>R138+R200</f>
        <v>26.173190577999996</v>
      </c>
      <c r="S137" s="54"/>
      <c r="T137" s="134">
        <f>T138+T200</f>
        <v>3.0400130000000001</v>
      </c>
      <c r="AT137" s="17" t="s">
        <v>73</v>
      </c>
      <c r="AU137" s="17" t="s">
        <v>102</v>
      </c>
      <c r="BK137" s="135">
        <f>BK138+BK200</f>
        <v>0</v>
      </c>
    </row>
    <row r="138" spans="2:65" s="11" customFormat="1" ht="25.9" customHeight="1">
      <c r="B138" s="136"/>
      <c r="D138" s="137" t="s">
        <v>73</v>
      </c>
      <c r="E138" s="138" t="s">
        <v>136</v>
      </c>
      <c r="F138" s="138" t="s">
        <v>137</v>
      </c>
      <c r="I138" s="139"/>
      <c r="J138" s="140">
        <f>BK138</f>
        <v>0</v>
      </c>
      <c r="L138" s="136"/>
      <c r="M138" s="141"/>
      <c r="P138" s="142">
        <f>P139+P175+P198</f>
        <v>0</v>
      </c>
      <c r="R138" s="142">
        <f>R139+R175+R198</f>
        <v>17.550905647399997</v>
      </c>
      <c r="T138" s="143">
        <f>T139+T175+T198</f>
        <v>3.0400130000000001</v>
      </c>
      <c r="AR138" s="137" t="s">
        <v>82</v>
      </c>
      <c r="AT138" s="144" t="s">
        <v>73</v>
      </c>
      <c r="AU138" s="144" t="s">
        <v>74</v>
      </c>
      <c r="AY138" s="137" t="s">
        <v>138</v>
      </c>
      <c r="BK138" s="145">
        <f>BK139+BK175+BK198</f>
        <v>0</v>
      </c>
    </row>
    <row r="139" spans="2:65" s="11" customFormat="1" ht="22.9" customHeight="1">
      <c r="B139" s="136"/>
      <c r="D139" s="137" t="s">
        <v>73</v>
      </c>
      <c r="E139" s="146" t="s">
        <v>139</v>
      </c>
      <c r="F139" s="146" t="s">
        <v>140</v>
      </c>
      <c r="I139" s="139"/>
      <c r="J139" s="147">
        <f>BK139</f>
        <v>0</v>
      </c>
      <c r="L139" s="136"/>
      <c r="M139" s="141"/>
      <c r="P139" s="142">
        <f>SUM(P140:P174)</f>
        <v>0</v>
      </c>
      <c r="R139" s="142">
        <f>SUM(R140:R174)</f>
        <v>17.345348781199998</v>
      </c>
      <c r="T139" s="143">
        <f>SUM(T140:T174)</f>
        <v>0</v>
      </c>
      <c r="AR139" s="137" t="s">
        <v>82</v>
      </c>
      <c r="AT139" s="144" t="s">
        <v>73</v>
      </c>
      <c r="AU139" s="144" t="s">
        <v>82</v>
      </c>
      <c r="AY139" s="137" t="s">
        <v>138</v>
      </c>
      <c r="BK139" s="145">
        <f>SUM(BK140:BK174)</f>
        <v>0</v>
      </c>
    </row>
    <row r="140" spans="2:65" s="1" customFormat="1" ht="24.2" customHeight="1">
      <c r="B140" s="118"/>
      <c r="C140" s="148" t="s">
        <v>82</v>
      </c>
      <c r="D140" s="148" t="s">
        <v>141</v>
      </c>
      <c r="E140" s="149" t="s">
        <v>142</v>
      </c>
      <c r="F140" s="150" t="s">
        <v>143</v>
      </c>
      <c r="G140" s="151" t="s">
        <v>144</v>
      </c>
      <c r="H140" s="152">
        <v>13.2</v>
      </c>
      <c r="I140" s="153"/>
      <c r="J140" s="154">
        <f>ROUND(I140*H140,2)</f>
        <v>0</v>
      </c>
      <c r="K140" s="155"/>
      <c r="L140" s="32"/>
      <c r="M140" s="156" t="s">
        <v>1</v>
      </c>
      <c r="N140" s="117" t="s">
        <v>40</v>
      </c>
      <c r="P140" s="157">
        <f>O140*H140</f>
        <v>0</v>
      </c>
      <c r="Q140" s="157">
        <v>2.0471000000000001E-4</v>
      </c>
      <c r="R140" s="157">
        <f>Q140*H140</f>
        <v>2.7021720000000001E-3</v>
      </c>
      <c r="S140" s="157">
        <v>0</v>
      </c>
      <c r="T140" s="158">
        <f>S140*H140</f>
        <v>0</v>
      </c>
      <c r="AR140" s="159" t="s">
        <v>145</v>
      </c>
      <c r="AT140" s="159" t="s">
        <v>141</v>
      </c>
      <c r="AU140" s="159" t="s">
        <v>86</v>
      </c>
      <c r="AY140" s="17" t="s">
        <v>138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7" t="s">
        <v>86</v>
      </c>
      <c r="BK140" s="160">
        <f>ROUND(I140*H140,2)</f>
        <v>0</v>
      </c>
      <c r="BL140" s="17" t="s">
        <v>145</v>
      </c>
      <c r="BM140" s="159" t="s">
        <v>146</v>
      </c>
    </row>
    <row r="141" spans="2:65" s="12" customFormat="1" ht="11.25">
      <c r="B141" s="161"/>
      <c r="D141" s="162" t="s">
        <v>147</v>
      </c>
      <c r="E141" s="163" t="s">
        <v>1</v>
      </c>
      <c r="F141" s="164" t="s">
        <v>148</v>
      </c>
      <c r="H141" s="165">
        <v>13.2</v>
      </c>
      <c r="I141" s="166"/>
      <c r="L141" s="161"/>
      <c r="M141" s="167"/>
      <c r="T141" s="168"/>
      <c r="AT141" s="163" t="s">
        <v>147</v>
      </c>
      <c r="AU141" s="163" t="s">
        <v>86</v>
      </c>
      <c r="AV141" s="12" t="s">
        <v>86</v>
      </c>
      <c r="AW141" s="12" t="s">
        <v>30</v>
      </c>
      <c r="AX141" s="12" t="s">
        <v>74</v>
      </c>
      <c r="AY141" s="163" t="s">
        <v>138</v>
      </c>
    </row>
    <row r="142" spans="2:65" s="13" customFormat="1" ht="11.25">
      <c r="B142" s="169"/>
      <c r="D142" s="162" t="s">
        <v>147</v>
      </c>
      <c r="E142" s="170" t="s">
        <v>1</v>
      </c>
      <c r="F142" s="171" t="s">
        <v>149</v>
      </c>
      <c r="H142" s="172">
        <v>13.2</v>
      </c>
      <c r="I142" s="173"/>
      <c r="L142" s="169"/>
      <c r="M142" s="174"/>
      <c r="T142" s="175"/>
      <c r="AT142" s="170" t="s">
        <v>147</v>
      </c>
      <c r="AU142" s="170" t="s">
        <v>86</v>
      </c>
      <c r="AV142" s="13" t="s">
        <v>145</v>
      </c>
      <c r="AW142" s="13" t="s">
        <v>30</v>
      </c>
      <c r="AX142" s="13" t="s">
        <v>82</v>
      </c>
      <c r="AY142" s="170" t="s">
        <v>138</v>
      </c>
    </row>
    <row r="143" spans="2:65" s="1" customFormat="1" ht="24.2" customHeight="1">
      <c r="B143" s="118"/>
      <c r="C143" s="148" t="s">
        <v>86</v>
      </c>
      <c r="D143" s="148" t="s">
        <v>141</v>
      </c>
      <c r="E143" s="149" t="s">
        <v>150</v>
      </c>
      <c r="F143" s="150" t="s">
        <v>151</v>
      </c>
      <c r="G143" s="151" t="s">
        <v>144</v>
      </c>
      <c r="H143" s="152">
        <v>9.42</v>
      </c>
      <c r="I143" s="153"/>
      <c r="J143" s="154">
        <f>ROUND(I143*H143,2)</f>
        <v>0</v>
      </c>
      <c r="K143" s="155"/>
      <c r="L143" s="32"/>
      <c r="M143" s="156" t="s">
        <v>1</v>
      </c>
      <c r="N143" s="117" t="s">
        <v>40</v>
      </c>
      <c r="P143" s="157">
        <f>O143*H143</f>
        <v>0</v>
      </c>
      <c r="Q143" s="157">
        <v>4.0000000000000002E-4</v>
      </c>
      <c r="R143" s="157">
        <f>Q143*H143</f>
        <v>3.7680000000000001E-3</v>
      </c>
      <c r="S143" s="157">
        <v>0</v>
      </c>
      <c r="T143" s="158">
        <f>S143*H143</f>
        <v>0</v>
      </c>
      <c r="AR143" s="159" t="s">
        <v>145</v>
      </c>
      <c r="AT143" s="159" t="s">
        <v>141</v>
      </c>
      <c r="AU143" s="159" t="s">
        <v>86</v>
      </c>
      <c r="AY143" s="17" t="s">
        <v>138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7" t="s">
        <v>86</v>
      </c>
      <c r="BK143" s="160">
        <f>ROUND(I143*H143,2)</f>
        <v>0</v>
      </c>
      <c r="BL143" s="17" t="s">
        <v>145</v>
      </c>
      <c r="BM143" s="159" t="s">
        <v>152</v>
      </c>
    </row>
    <row r="144" spans="2:65" s="14" customFormat="1" ht="11.25">
      <c r="B144" s="176"/>
      <c r="D144" s="162" t="s">
        <v>147</v>
      </c>
      <c r="E144" s="177" t="s">
        <v>1</v>
      </c>
      <c r="F144" s="178" t="s">
        <v>153</v>
      </c>
      <c r="H144" s="177" t="s">
        <v>1</v>
      </c>
      <c r="I144" s="179"/>
      <c r="L144" s="176"/>
      <c r="M144" s="180"/>
      <c r="T144" s="181"/>
      <c r="AT144" s="177" t="s">
        <v>147</v>
      </c>
      <c r="AU144" s="177" t="s">
        <v>86</v>
      </c>
      <c r="AV144" s="14" t="s">
        <v>82</v>
      </c>
      <c r="AW144" s="14" t="s">
        <v>30</v>
      </c>
      <c r="AX144" s="14" t="s">
        <v>74</v>
      </c>
      <c r="AY144" s="177" t="s">
        <v>138</v>
      </c>
    </row>
    <row r="145" spans="2:65" s="12" customFormat="1" ht="11.25">
      <c r="B145" s="161"/>
      <c r="D145" s="162" t="s">
        <v>147</v>
      </c>
      <c r="E145" s="163" t="s">
        <v>1</v>
      </c>
      <c r="F145" s="164" t="s">
        <v>154</v>
      </c>
      <c r="H145" s="165">
        <v>9.42</v>
      </c>
      <c r="I145" s="166"/>
      <c r="L145" s="161"/>
      <c r="M145" s="167"/>
      <c r="T145" s="168"/>
      <c r="AT145" s="163" t="s">
        <v>147</v>
      </c>
      <c r="AU145" s="163" t="s">
        <v>86</v>
      </c>
      <c r="AV145" s="12" t="s">
        <v>86</v>
      </c>
      <c r="AW145" s="12" t="s">
        <v>30</v>
      </c>
      <c r="AX145" s="12" t="s">
        <v>74</v>
      </c>
      <c r="AY145" s="163" t="s">
        <v>138</v>
      </c>
    </row>
    <row r="146" spans="2:65" s="13" customFormat="1" ht="11.25">
      <c r="B146" s="169"/>
      <c r="D146" s="162" t="s">
        <v>147</v>
      </c>
      <c r="E146" s="170" t="s">
        <v>1</v>
      </c>
      <c r="F146" s="171" t="s">
        <v>149</v>
      </c>
      <c r="H146" s="172">
        <v>9.42</v>
      </c>
      <c r="I146" s="173"/>
      <c r="L146" s="169"/>
      <c r="M146" s="174"/>
      <c r="T146" s="175"/>
      <c r="AT146" s="170" t="s">
        <v>147</v>
      </c>
      <c r="AU146" s="170" t="s">
        <v>86</v>
      </c>
      <c r="AV146" s="13" t="s">
        <v>145</v>
      </c>
      <c r="AW146" s="13" t="s">
        <v>30</v>
      </c>
      <c r="AX146" s="13" t="s">
        <v>82</v>
      </c>
      <c r="AY146" s="170" t="s">
        <v>138</v>
      </c>
    </row>
    <row r="147" spans="2:65" s="1" customFormat="1" ht="24.2" customHeight="1">
      <c r="B147" s="118"/>
      <c r="C147" s="148" t="s">
        <v>155</v>
      </c>
      <c r="D147" s="148" t="s">
        <v>141</v>
      </c>
      <c r="E147" s="149" t="s">
        <v>156</v>
      </c>
      <c r="F147" s="150" t="s">
        <v>157</v>
      </c>
      <c r="G147" s="151" t="s">
        <v>144</v>
      </c>
      <c r="H147" s="152">
        <v>9.42</v>
      </c>
      <c r="I147" s="153"/>
      <c r="J147" s="154">
        <f>ROUND(I147*H147,2)</f>
        <v>0</v>
      </c>
      <c r="K147" s="155"/>
      <c r="L147" s="32"/>
      <c r="M147" s="156" t="s">
        <v>1</v>
      </c>
      <c r="N147" s="117" t="s">
        <v>40</v>
      </c>
      <c r="P147" s="157">
        <f>O147*H147</f>
        <v>0</v>
      </c>
      <c r="Q147" s="157">
        <v>1.0999999999999999E-2</v>
      </c>
      <c r="R147" s="157">
        <f>Q147*H147</f>
        <v>0.10361999999999999</v>
      </c>
      <c r="S147" s="157">
        <v>0</v>
      </c>
      <c r="T147" s="158">
        <f>S147*H147</f>
        <v>0</v>
      </c>
      <c r="AR147" s="159" t="s">
        <v>145</v>
      </c>
      <c r="AT147" s="159" t="s">
        <v>141</v>
      </c>
      <c r="AU147" s="159" t="s">
        <v>86</v>
      </c>
      <c r="AY147" s="17" t="s">
        <v>138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7" t="s">
        <v>86</v>
      </c>
      <c r="BK147" s="160">
        <f>ROUND(I147*H147,2)</f>
        <v>0</v>
      </c>
      <c r="BL147" s="17" t="s">
        <v>145</v>
      </c>
      <c r="BM147" s="159" t="s">
        <v>158</v>
      </c>
    </row>
    <row r="148" spans="2:65" s="14" customFormat="1" ht="11.25">
      <c r="B148" s="176"/>
      <c r="D148" s="162" t="s">
        <v>147</v>
      </c>
      <c r="E148" s="177" t="s">
        <v>1</v>
      </c>
      <c r="F148" s="178" t="s">
        <v>153</v>
      </c>
      <c r="H148" s="177" t="s">
        <v>1</v>
      </c>
      <c r="I148" s="179"/>
      <c r="L148" s="176"/>
      <c r="M148" s="180"/>
      <c r="T148" s="181"/>
      <c r="AT148" s="177" t="s">
        <v>147</v>
      </c>
      <c r="AU148" s="177" t="s">
        <v>86</v>
      </c>
      <c r="AV148" s="14" t="s">
        <v>82</v>
      </c>
      <c r="AW148" s="14" t="s">
        <v>30</v>
      </c>
      <c r="AX148" s="14" t="s">
        <v>74</v>
      </c>
      <c r="AY148" s="177" t="s">
        <v>138</v>
      </c>
    </row>
    <row r="149" spans="2:65" s="12" customFormat="1" ht="11.25">
      <c r="B149" s="161"/>
      <c r="D149" s="162" t="s">
        <v>147</v>
      </c>
      <c r="E149" s="163" t="s">
        <v>1</v>
      </c>
      <c r="F149" s="164" t="s">
        <v>154</v>
      </c>
      <c r="H149" s="165">
        <v>9.42</v>
      </c>
      <c r="I149" s="166"/>
      <c r="L149" s="161"/>
      <c r="M149" s="167"/>
      <c r="T149" s="168"/>
      <c r="AT149" s="163" t="s">
        <v>147</v>
      </c>
      <c r="AU149" s="163" t="s">
        <v>86</v>
      </c>
      <c r="AV149" s="12" t="s">
        <v>86</v>
      </c>
      <c r="AW149" s="12" t="s">
        <v>30</v>
      </c>
      <c r="AX149" s="12" t="s">
        <v>74</v>
      </c>
      <c r="AY149" s="163" t="s">
        <v>138</v>
      </c>
    </row>
    <row r="150" spans="2:65" s="13" customFormat="1" ht="11.25">
      <c r="B150" s="169"/>
      <c r="D150" s="162" t="s">
        <v>147</v>
      </c>
      <c r="E150" s="170" t="s">
        <v>1</v>
      </c>
      <c r="F150" s="171" t="s">
        <v>149</v>
      </c>
      <c r="H150" s="172">
        <v>9.42</v>
      </c>
      <c r="I150" s="173"/>
      <c r="L150" s="169"/>
      <c r="M150" s="174"/>
      <c r="T150" s="175"/>
      <c r="AT150" s="170" t="s">
        <v>147</v>
      </c>
      <c r="AU150" s="170" t="s">
        <v>86</v>
      </c>
      <c r="AV150" s="13" t="s">
        <v>145</v>
      </c>
      <c r="AW150" s="13" t="s">
        <v>30</v>
      </c>
      <c r="AX150" s="13" t="s">
        <v>82</v>
      </c>
      <c r="AY150" s="170" t="s">
        <v>138</v>
      </c>
    </row>
    <row r="151" spans="2:65" s="1" customFormat="1" ht="24.2" customHeight="1">
      <c r="B151" s="118"/>
      <c r="C151" s="148" t="s">
        <v>145</v>
      </c>
      <c r="D151" s="148" t="s">
        <v>141</v>
      </c>
      <c r="E151" s="149" t="s">
        <v>159</v>
      </c>
      <c r="F151" s="150" t="s">
        <v>160</v>
      </c>
      <c r="G151" s="151" t="s">
        <v>144</v>
      </c>
      <c r="H151" s="152">
        <v>39.953000000000003</v>
      </c>
      <c r="I151" s="153"/>
      <c r="J151" s="154">
        <f>ROUND(I151*H151,2)</f>
        <v>0</v>
      </c>
      <c r="K151" s="155"/>
      <c r="L151" s="32"/>
      <c r="M151" s="156" t="s">
        <v>1</v>
      </c>
      <c r="N151" s="117" t="s">
        <v>40</v>
      </c>
      <c r="P151" s="157">
        <f>O151*H151</f>
        <v>0</v>
      </c>
      <c r="Q151" s="157">
        <v>4.0000000000000002E-4</v>
      </c>
      <c r="R151" s="157">
        <f>Q151*H151</f>
        <v>1.5981200000000001E-2</v>
      </c>
      <c r="S151" s="157">
        <v>0</v>
      </c>
      <c r="T151" s="158">
        <f>S151*H151</f>
        <v>0</v>
      </c>
      <c r="AR151" s="159" t="s">
        <v>145</v>
      </c>
      <c r="AT151" s="159" t="s">
        <v>141</v>
      </c>
      <c r="AU151" s="159" t="s">
        <v>86</v>
      </c>
      <c r="AY151" s="17" t="s">
        <v>138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7" t="s">
        <v>86</v>
      </c>
      <c r="BK151" s="160">
        <f>ROUND(I151*H151,2)</f>
        <v>0</v>
      </c>
      <c r="BL151" s="17" t="s">
        <v>145</v>
      </c>
      <c r="BM151" s="159" t="s">
        <v>161</v>
      </c>
    </row>
    <row r="152" spans="2:65" s="14" customFormat="1" ht="11.25">
      <c r="B152" s="176"/>
      <c r="D152" s="162" t="s">
        <v>147</v>
      </c>
      <c r="E152" s="177" t="s">
        <v>1</v>
      </c>
      <c r="F152" s="178" t="s">
        <v>162</v>
      </c>
      <c r="H152" s="177" t="s">
        <v>1</v>
      </c>
      <c r="I152" s="179"/>
      <c r="L152" s="176"/>
      <c r="M152" s="180"/>
      <c r="T152" s="181"/>
      <c r="AT152" s="177" t="s">
        <v>147</v>
      </c>
      <c r="AU152" s="177" t="s">
        <v>86</v>
      </c>
      <c r="AV152" s="14" t="s">
        <v>82</v>
      </c>
      <c r="AW152" s="14" t="s">
        <v>30</v>
      </c>
      <c r="AX152" s="14" t="s">
        <v>74</v>
      </c>
      <c r="AY152" s="177" t="s">
        <v>138</v>
      </c>
    </row>
    <row r="153" spans="2:65" s="12" customFormat="1" ht="11.25">
      <c r="B153" s="161"/>
      <c r="D153" s="162" t="s">
        <v>147</v>
      </c>
      <c r="E153" s="163" t="s">
        <v>1</v>
      </c>
      <c r="F153" s="164" t="s">
        <v>163</v>
      </c>
      <c r="H153" s="165">
        <v>39.953000000000003</v>
      </c>
      <c r="I153" s="166"/>
      <c r="L153" s="161"/>
      <c r="M153" s="167"/>
      <c r="T153" s="168"/>
      <c r="AT153" s="163" t="s">
        <v>147</v>
      </c>
      <c r="AU153" s="163" t="s">
        <v>86</v>
      </c>
      <c r="AV153" s="12" t="s">
        <v>86</v>
      </c>
      <c r="AW153" s="12" t="s">
        <v>30</v>
      </c>
      <c r="AX153" s="12" t="s">
        <v>74</v>
      </c>
      <c r="AY153" s="163" t="s">
        <v>138</v>
      </c>
    </row>
    <row r="154" spans="2:65" s="13" customFormat="1" ht="11.25">
      <c r="B154" s="169"/>
      <c r="D154" s="162" t="s">
        <v>147</v>
      </c>
      <c r="E154" s="170" t="s">
        <v>87</v>
      </c>
      <c r="F154" s="171" t="s">
        <v>149</v>
      </c>
      <c r="H154" s="172">
        <v>39.953000000000003</v>
      </c>
      <c r="I154" s="173"/>
      <c r="L154" s="169"/>
      <c r="M154" s="174"/>
      <c r="T154" s="175"/>
      <c r="AT154" s="170" t="s">
        <v>147</v>
      </c>
      <c r="AU154" s="170" t="s">
        <v>86</v>
      </c>
      <c r="AV154" s="13" t="s">
        <v>145</v>
      </c>
      <c r="AW154" s="13" t="s">
        <v>30</v>
      </c>
      <c r="AX154" s="13" t="s">
        <v>82</v>
      </c>
      <c r="AY154" s="170" t="s">
        <v>138</v>
      </c>
    </row>
    <row r="155" spans="2:65" s="1" customFormat="1" ht="24.2" customHeight="1">
      <c r="B155" s="118"/>
      <c r="C155" s="148" t="s">
        <v>164</v>
      </c>
      <c r="D155" s="148" t="s">
        <v>141</v>
      </c>
      <c r="E155" s="149" t="s">
        <v>165</v>
      </c>
      <c r="F155" s="150" t="s">
        <v>166</v>
      </c>
      <c r="G155" s="151" t="s">
        <v>144</v>
      </c>
      <c r="H155" s="152">
        <v>39.953000000000003</v>
      </c>
      <c r="I155" s="153"/>
      <c r="J155" s="154">
        <f>ROUND(I155*H155,2)</f>
        <v>0</v>
      </c>
      <c r="K155" s="155"/>
      <c r="L155" s="32"/>
      <c r="M155" s="156" t="s">
        <v>1</v>
      </c>
      <c r="N155" s="117" t="s">
        <v>40</v>
      </c>
      <c r="P155" s="157">
        <f>O155*H155</f>
        <v>0</v>
      </c>
      <c r="Q155" s="157">
        <v>1.3125E-2</v>
      </c>
      <c r="R155" s="157">
        <f>Q155*H155</f>
        <v>0.52438312500000006</v>
      </c>
      <c r="S155" s="157">
        <v>0</v>
      </c>
      <c r="T155" s="158">
        <f>S155*H155</f>
        <v>0</v>
      </c>
      <c r="AR155" s="159" t="s">
        <v>145</v>
      </c>
      <c r="AT155" s="159" t="s">
        <v>141</v>
      </c>
      <c r="AU155" s="159" t="s">
        <v>86</v>
      </c>
      <c r="AY155" s="17" t="s">
        <v>138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7" t="s">
        <v>86</v>
      </c>
      <c r="BK155" s="160">
        <f>ROUND(I155*H155,2)</f>
        <v>0</v>
      </c>
      <c r="BL155" s="17" t="s">
        <v>145</v>
      </c>
      <c r="BM155" s="159" t="s">
        <v>167</v>
      </c>
    </row>
    <row r="156" spans="2:65" s="14" customFormat="1" ht="11.25">
      <c r="B156" s="176"/>
      <c r="D156" s="162" t="s">
        <v>147</v>
      </c>
      <c r="E156" s="177" t="s">
        <v>1</v>
      </c>
      <c r="F156" s="178" t="s">
        <v>162</v>
      </c>
      <c r="H156" s="177" t="s">
        <v>1</v>
      </c>
      <c r="I156" s="179"/>
      <c r="L156" s="176"/>
      <c r="M156" s="180"/>
      <c r="T156" s="181"/>
      <c r="AT156" s="177" t="s">
        <v>147</v>
      </c>
      <c r="AU156" s="177" t="s">
        <v>86</v>
      </c>
      <c r="AV156" s="14" t="s">
        <v>82</v>
      </c>
      <c r="AW156" s="14" t="s">
        <v>30</v>
      </c>
      <c r="AX156" s="14" t="s">
        <v>74</v>
      </c>
      <c r="AY156" s="177" t="s">
        <v>138</v>
      </c>
    </row>
    <row r="157" spans="2:65" s="12" customFormat="1" ht="11.25">
      <c r="B157" s="161"/>
      <c r="D157" s="162" t="s">
        <v>147</v>
      </c>
      <c r="E157" s="163" t="s">
        <v>1</v>
      </c>
      <c r="F157" s="164" t="s">
        <v>87</v>
      </c>
      <c r="H157" s="165">
        <v>39.953000000000003</v>
      </c>
      <c r="I157" s="166"/>
      <c r="L157" s="161"/>
      <c r="M157" s="167"/>
      <c r="T157" s="168"/>
      <c r="AT157" s="163" t="s">
        <v>147</v>
      </c>
      <c r="AU157" s="163" t="s">
        <v>86</v>
      </c>
      <c r="AV157" s="12" t="s">
        <v>86</v>
      </c>
      <c r="AW157" s="12" t="s">
        <v>30</v>
      </c>
      <c r="AX157" s="12" t="s">
        <v>74</v>
      </c>
      <c r="AY157" s="163" t="s">
        <v>138</v>
      </c>
    </row>
    <row r="158" spans="2:65" s="13" customFormat="1" ht="11.25">
      <c r="B158" s="169"/>
      <c r="D158" s="162" t="s">
        <v>147</v>
      </c>
      <c r="E158" s="170" t="s">
        <v>1</v>
      </c>
      <c r="F158" s="171" t="s">
        <v>149</v>
      </c>
      <c r="H158" s="172">
        <v>39.953000000000003</v>
      </c>
      <c r="I158" s="173"/>
      <c r="L158" s="169"/>
      <c r="M158" s="174"/>
      <c r="T158" s="175"/>
      <c r="AT158" s="170" t="s">
        <v>147</v>
      </c>
      <c r="AU158" s="170" t="s">
        <v>86</v>
      </c>
      <c r="AV158" s="13" t="s">
        <v>145</v>
      </c>
      <c r="AW158" s="13" t="s">
        <v>30</v>
      </c>
      <c r="AX158" s="13" t="s">
        <v>82</v>
      </c>
      <c r="AY158" s="170" t="s">
        <v>138</v>
      </c>
    </row>
    <row r="159" spans="2:65" s="1" customFormat="1" ht="33" customHeight="1">
      <c r="B159" s="118"/>
      <c r="C159" s="148" t="s">
        <v>139</v>
      </c>
      <c r="D159" s="148" t="s">
        <v>141</v>
      </c>
      <c r="E159" s="149" t="s">
        <v>168</v>
      </c>
      <c r="F159" s="150" t="s">
        <v>169</v>
      </c>
      <c r="G159" s="151" t="s">
        <v>144</v>
      </c>
      <c r="H159" s="152">
        <v>104.11</v>
      </c>
      <c r="I159" s="153"/>
      <c r="J159" s="154">
        <f>ROUND(I159*H159,2)</f>
        <v>0</v>
      </c>
      <c r="K159" s="155"/>
      <c r="L159" s="32"/>
      <c r="M159" s="156" t="s">
        <v>1</v>
      </c>
      <c r="N159" s="117" t="s">
        <v>40</v>
      </c>
      <c r="P159" s="157">
        <f>O159*H159</f>
        <v>0</v>
      </c>
      <c r="Q159" s="157">
        <v>0.15683380999999999</v>
      </c>
      <c r="R159" s="157">
        <f>Q159*H159</f>
        <v>16.3279679591</v>
      </c>
      <c r="S159" s="157">
        <v>0</v>
      </c>
      <c r="T159" s="158">
        <f>S159*H159</f>
        <v>0</v>
      </c>
      <c r="AR159" s="159" t="s">
        <v>145</v>
      </c>
      <c r="AT159" s="159" t="s">
        <v>141</v>
      </c>
      <c r="AU159" s="159" t="s">
        <v>86</v>
      </c>
      <c r="AY159" s="17" t="s">
        <v>138</v>
      </c>
      <c r="BE159" s="160">
        <f>IF(N159="základná",J159,0)</f>
        <v>0</v>
      </c>
      <c r="BF159" s="160">
        <f>IF(N159="znížená",J159,0)</f>
        <v>0</v>
      </c>
      <c r="BG159" s="160">
        <f>IF(N159="zákl. prenesená",J159,0)</f>
        <v>0</v>
      </c>
      <c r="BH159" s="160">
        <f>IF(N159="zníž. prenesená",J159,0)</f>
        <v>0</v>
      </c>
      <c r="BI159" s="160">
        <f>IF(N159="nulová",J159,0)</f>
        <v>0</v>
      </c>
      <c r="BJ159" s="17" t="s">
        <v>86</v>
      </c>
      <c r="BK159" s="160">
        <f>ROUND(I159*H159,2)</f>
        <v>0</v>
      </c>
      <c r="BL159" s="17" t="s">
        <v>145</v>
      </c>
      <c r="BM159" s="159" t="s">
        <v>170</v>
      </c>
    </row>
    <row r="160" spans="2:65" s="14" customFormat="1" ht="11.25">
      <c r="B160" s="176"/>
      <c r="D160" s="162" t="s">
        <v>147</v>
      </c>
      <c r="E160" s="177" t="s">
        <v>1</v>
      </c>
      <c r="F160" s="178" t="s">
        <v>171</v>
      </c>
      <c r="H160" s="177" t="s">
        <v>1</v>
      </c>
      <c r="I160" s="179"/>
      <c r="L160" s="176"/>
      <c r="M160" s="180"/>
      <c r="T160" s="181"/>
      <c r="AT160" s="177" t="s">
        <v>147</v>
      </c>
      <c r="AU160" s="177" t="s">
        <v>86</v>
      </c>
      <c r="AV160" s="14" t="s">
        <v>82</v>
      </c>
      <c r="AW160" s="14" t="s">
        <v>30</v>
      </c>
      <c r="AX160" s="14" t="s">
        <v>74</v>
      </c>
      <c r="AY160" s="177" t="s">
        <v>138</v>
      </c>
    </row>
    <row r="161" spans="2:65" s="12" customFormat="1" ht="11.25">
      <c r="B161" s="161"/>
      <c r="D161" s="162" t="s">
        <v>147</v>
      </c>
      <c r="E161" s="163" t="s">
        <v>1</v>
      </c>
      <c r="F161" s="164" t="s">
        <v>172</v>
      </c>
      <c r="H161" s="165">
        <v>104.11</v>
      </c>
      <c r="I161" s="166"/>
      <c r="L161" s="161"/>
      <c r="M161" s="167"/>
      <c r="T161" s="168"/>
      <c r="AT161" s="163" t="s">
        <v>147</v>
      </c>
      <c r="AU161" s="163" t="s">
        <v>86</v>
      </c>
      <c r="AV161" s="12" t="s">
        <v>86</v>
      </c>
      <c r="AW161" s="12" t="s">
        <v>30</v>
      </c>
      <c r="AX161" s="12" t="s">
        <v>74</v>
      </c>
      <c r="AY161" s="163" t="s">
        <v>138</v>
      </c>
    </row>
    <row r="162" spans="2:65" s="13" customFormat="1" ht="11.25">
      <c r="B162" s="169"/>
      <c r="D162" s="162" t="s">
        <v>147</v>
      </c>
      <c r="E162" s="170" t="s">
        <v>92</v>
      </c>
      <c r="F162" s="171" t="s">
        <v>149</v>
      </c>
      <c r="H162" s="172">
        <v>104.11</v>
      </c>
      <c r="I162" s="173"/>
      <c r="L162" s="169"/>
      <c r="M162" s="174"/>
      <c r="T162" s="175"/>
      <c r="AT162" s="170" t="s">
        <v>147</v>
      </c>
      <c r="AU162" s="170" t="s">
        <v>86</v>
      </c>
      <c r="AV162" s="13" t="s">
        <v>145</v>
      </c>
      <c r="AW162" s="13" t="s">
        <v>30</v>
      </c>
      <c r="AX162" s="13" t="s">
        <v>82</v>
      </c>
      <c r="AY162" s="170" t="s">
        <v>138</v>
      </c>
    </row>
    <row r="163" spans="2:65" s="1" customFormat="1" ht="24.2" customHeight="1">
      <c r="B163" s="118"/>
      <c r="C163" s="148" t="s">
        <v>173</v>
      </c>
      <c r="D163" s="148" t="s">
        <v>141</v>
      </c>
      <c r="E163" s="149" t="s">
        <v>174</v>
      </c>
      <c r="F163" s="150" t="s">
        <v>175</v>
      </c>
      <c r="G163" s="151" t="s">
        <v>176</v>
      </c>
      <c r="H163" s="152">
        <v>7.2880000000000003</v>
      </c>
      <c r="I163" s="153"/>
      <c r="J163" s="154">
        <f>ROUND(I163*H163,2)</f>
        <v>0</v>
      </c>
      <c r="K163" s="155"/>
      <c r="L163" s="32"/>
      <c r="M163" s="156" t="s">
        <v>1</v>
      </c>
      <c r="N163" s="117" t="s">
        <v>40</v>
      </c>
      <c r="P163" s="157">
        <f>O163*H163</f>
        <v>0</v>
      </c>
      <c r="Q163" s="157">
        <v>0</v>
      </c>
      <c r="R163" s="157">
        <f>Q163*H163</f>
        <v>0</v>
      </c>
      <c r="S163" s="157">
        <v>0</v>
      </c>
      <c r="T163" s="158">
        <f>S163*H163</f>
        <v>0</v>
      </c>
      <c r="AR163" s="159" t="s">
        <v>145</v>
      </c>
      <c r="AT163" s="159" t="s">
        <v>141</v>
      </c>
      <c r="AU163" s="159" t="s">
        <v>86</v>
      </c>
      <c r="AY163" s="17" t="s">
        <v>138</v>
      </c>
      <c r="BE163" s="160">
        <f>IF(N163="základná",J163,0)</f>
        <v>0</v>
      </c>
      <c r="BF163" s="160">
        <f>IF(N163="znížená",J163,0)</f>
        <v>0</v>
      </c>
      <c r="BG163" s="160">
        <f>IF(N163="zákl. prenesená",J163,0)</f>
        <v>0</v>
      </c>
      <c r="BH163" s="160">
        <f>IF(N163="zníž. prenesená",J163,0)</f>
        <v>0</v>
      </c>
      <c r="BI163" s="160">
        <f>IF(N163="nulová",J163,0)</f>
        <v>0</v>
      </c>
      <c r="BJ163" s="17" t="s">
        <v>86</v>
      </c>
      <c r="BK163" s="160">
        <f>ROUND(I163*H163,2)</f>
        <v>0</v>
      </c>
      <c r="BL163" s="17" t="s">
        <v>145</v>
      </c>
      <c r="BM163" s="159" t="s">
        <v>177</v>
      </c>
    </row>
    <row r="164" spans="2:65" s="14" customFormat="1" ht="11.25">
      <c r="B164" s="176"/>
      <c r="D164" s="162" t="s">
        <v>147</v>
      </c>
      <c r="E164" s="177" t="s">
        <v>1</v>
      </c>
      <c r="F164" s="178" t="s">
        <v>171</v>
      </c>
      <c r="H164" s="177" t="s">
        <v>1</v>
      </c>
      <c r="I164" s="179"/>
      <c r="L164" s="176"/>
      <c r="M164" s="180"/>
      <c r="T164" s="181"/>
      <c r="AT164" s="177" t="s">
        <v>147</v>
      </c>
      <c r="AU164" s="177" t="s">
        <v>86</v>
      </c>
      <c r="AV164" s="14" t="s">
        <v>82</v>
      </c>
      <c r="AW164" s="14" t="s">
        <v>30</v>
      </c>
      <c r="AX164" s="14" t="s">
        <v>74</v>
      </c>
      <c r="AY164" s="177" t="s">
        <v>138</v>
      </c>
    </row>
    <row r="165" spans="2:65" s="12" customFormat="1" ht="11.25">
      <c r="B165" s="161"/>
      <c r="D165" s="162" t="s">
        <v>147</v>
      </c>
      <c r="E165" s="163" t="s">
        <v>1</v>
      </c>
      <c r="F165" s="164" t="s">
        <v>178</v>
      </c>
      <c r="H165" s="165">
        <v>7.2880000000000003</v>
      </c>
      <c r="I165" s="166"/>
      <c r="L165" s="161"/>
      <c r="M165" s="167"/>
      <c r="T165" s="168"/>
      <c r="AT165" s="163" t="s">
        <v>147</v>
      </c>
      <c r="AU165" s="163" t="s">
        <v>86</v>
      </c>
      <c r="AV165" s="12" t="s">
        <v>86</v>
      </c>
      <c r="AW165" s="12" t="s">
        <v>30</v>
      </c>
      <c r="AX165" s="12" t="s">
        <v>74</v>
      </c>
      <c r="AY165" s="163" t="s">
        <v>138</v>
      </c>
    </row>
    <row r="166" spans="2:65" s="13" customFormat="1" ht="11.25">
      <c r="B166" s="169"/>
      <c r="D166" s="162" t="s">
        <v>147</v>
      </c>
      <c r="E166" s="170" t="s">
        <v>1</v>
      </c>
      <c r="F166" s="171" t="s">
        <v>149</v>
      </c>
      <c r="H166" s="172">
        <v>7.2880000000000003</v>
      </c>
      <c r="I166" s="173"/>
      <c r="L166" s="169"/>
      <c r="M166" s="174"/>
      <c r="T166" s="175"/>
      <c r="AT166" s="170" t="s">
        <v>147</v>
      </c>
      <c r="AU166" s="170" t="s">
        <v>86</v>
      </c>
      <c r="AV166" s="13" t="s">
        <v>145</v>
      </c>
      <c r="AW166" s="13" t="s">
        <v>30</v>
      </c>
      <c r="AX166" s="13" t="s">
        <v>82</v>
      </c>
      <c r="AY166" s="170" t="s">
        <v>138</v>
      </c>
    </row>
    <row r="167" spans="2:65" s="1" customFormat="1" ht="33" customHeight="1">
      <c r="B167" s="118"/>
      <c r="C167" s="148" t="s">
        <v>179</v>
      </c>
      <c r="D167" s="148" t="s">
        <v>141</v>
      </c>
      <c r="E167" s="149" t="s">
        <v>180</v>
      </c>
      <c r="F167" s="150" t="s">
        <v>181</v>
      </c>
      <c r="G167" s="151" t="s">
        <v>176</v>
      </c>
      <c r="H167" s="152">
        <v>7.2880000000000003</v>
      </c>
      <c r="I167" s="153"/>
      <c r="J167" s="154">
        <f>ROUND(I167*H167,2)</f>
        <v>0</v>
      </c>
      <c r="K167" s="155"/>
      <c r="L167" s="32"/>
      <c r="M167" s="156" t="s">
        <v>1</v>
      </c>
      <c r="N167" s="117" t="s">
        <v>40</v>
      </c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AR167" s="159" t="s">
        <v>145</v>
      </c>
      <c r="AT167" s="159" t="s">
        <v>141</v>
      </c>
      <c r="AU167" s="159" t="s">
        <v>86</v>
      </c>
      <c r="AY167" s="17" t="s">
        <v>138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7" t="s">
        <v>86</v>
      </c>
      <c r="BK167" s="160">
        <f>ROUND(I167*H167,2)</f>
        <v>0</v>
      </c>
      <c r="BL167" s="17" t="s">
        <v>145</v>
      </c>
      <c r="BM167" s="159" t="s">
        <v>182</v>
      </c>
    </row>
    <row r="168" spans="2:65" s="14" customFormat="1" ht="11.25">
      <c r="B168" s="176"/>
      <c r="D168" s="162" t="s">
        <v>147</v>
      </c>
      <c r="E168" s="177" t="s">
        <v>1</v>
      </c>
      <c r="F168" s="178" t="s">
        <v>171</v>
      </c>
      <c r="H168" s="177" t="s">
        <v>1</v>
      </c>
      <c r="I168" s="179"/>
      <c r="L168" s="176"/>
      <c r="M168" s="180"/>
      <c r="T168" s="181"/>
      <c r="AT168" s="177" t="s">
        <v>147</v>
      </c>
      <c r="AU168" s="177" t="s">
        <v>86</v>
      </c>
      <c r="AV168" s="14" t="s">
        <v>82</v>
      </c>
      <c r="AW168" s="14" t="s">
        <v>30</v>
      </c>
      <c r="AX168" s="14" t="s">
        <v>74</v>
      </c>
      <c r="AY168" s="177" t="s">
        <v>138</v>
      </c>
    </row>
    <row r="169" spans="2:65" s="12" customFormat="1" ht="11.25">
      <c r="B169" s="161"/>
      <c r="D169" s="162" t="s">
        <v>147</v>
      </c>
      <c r="E169" s="163" t="s">
        <v>1</v>
      </c>
      <c r="F169" s="164" t="s">
        <v>178</v>
      </c>
      <c r="H169" s="165">
        <v>7.2880000000000003</v>
      </c>
      <c r="I169" s="166"/>
      <c r="L169" s="161"/>
      <c r="M169" s="167"/>
      <c r="T169" s="168"/>
      <c r="AT169" s="163" t="s">
        <v>147</v>
      </c>
      <c r="AU169" s="163" t="s">
        <v>86</v>
      </c>
      <c r="AV169" s="12" t="s">
        <v>86</v>
      </c>
      <c r="AW169" s="12" t="s">
        <v>30</v>
      </c>
      <c r="AX169" s="12" t="s">
        <v>74</v>
      </c>
      <c r="AY169" s="163" t="s">
        <v>138</v>
      </c>
    </row>
    <row r="170" spans="2:65" s="13" customFormat="1" ht="11.25">
      <c r="B170" s="169"/>
      <c r="D170" s="162" t="s">
        <v>147</v>
      </c>
      <c r="E170" s="170" t="s">
        <v>1</v>
      </c>
      <c r="F170" s="171" t="s">
        <v>149</v>
      </c>
      <c r="H170" s="172">
        <v>7.2880000000000003</v>
      </c>
      <c r="I170" s="173"/>
      <c r="L170" s="169"/>
      <c r="M170" s="174"/>
      <c r="T170" s="175"/>
      <c r="AT170" s="170" t="s">
        <v>147</v>
      </c>
      <c r="AU170" s="170" t="s">
        <v>86</v>
      </c>
      <c r="AV170" s="13" t="s">
        <v>145</v>
      </c>
      <c r="AW170" s="13" t="s">
        <v>30</v>
      </c>
      <c r="AX170" s="13" t="s">
        <v>82</v>
      </c>
      <c r="AY170" s="170" t="s">
        <v>138</v>
      </c>
    </row>
    <row r="171" spans="2:65" s="1" customFormat="1" ht="37.9" customHeight="1">
      <c r="B171" s="118"/>
      <c r="C171" s="148" t="s">
        <v>183</v>
      </c>
      <c r="D171" s="148" t="s">
        <v>141</v>
      </c>
      <c r="E171" s="149" t="s">
        <v>184</v>
      </c>
      <c r="F171" s="150" t="s">
        <v>185</v>
      </c>
      <c r="G171" s="151" t="s">
        <v>144</v>
      </c>
      <c r="H171" s="152">
        <v>104.11</v>
      </c>
      <c r="I171" s="153"/>
      <c r="J171" s="154">
        <f>ROUND(I171*H171,2)</f>
        <v>0</v>
      </c>
      <c r="K171" s="155"/>
      <c r="L171" s="32"/>
      <c r="M171" s="156" t="s">
        <v>1</v>
      </c>
      <c r="N171" s="117" t="s">
        <v>40</v>
      </c>
      <c r="P171" s="157">
        <f>O171*H171</f>
        <v>0</v>
      </c>
      <c r="Q171" s="157">
        <v>3.52441E-3</v>
      </c>
      <c r="R171" s="157">
        <f>Q171*H171</f>
        <v>0.36692632510000001</v>
      </c>
      <c r="S171" s="157">
        <v>0</v>
      </c>
      <c r="T171" s="158">
        <f>S171*H171</f>
        <v>0</v>
      </c>
      <c r="AR171" s="159" t="s">
        <v>145</v>
      </c>
      <c r="AT171" s="159" t="s">
        <v>141</v>
      </c>
      <c r="AU171" s="159" t="s">
        <v>86</v>
      </c>
      <c r="AY171" s="17" t="s">
        <v>138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7" t="s">
        <v>86</v>
      </c>
      <c r="BK171" s="160">
        <f>ROUND(I171*H171,2)</f>
        <v>0</v>
      </c>
      <c r="BL171" s="17" t="s">
        <v>145</v>
      </c>
      <c r="BM171" s="159" t="s">
        <v>186</v>
      </c>
    </row>
    <row r="172" spans="2:65" s="14" customFormat="1" ht="11.25">
      <c r="B172" s="176"/>
      <c r="D172" s="162" t="s">
        <v>147</v>
      </c>
      <c r="E172" s="177" t="s">
        <v>1</v>
      </c>
      <c r="F172" s="178" t="s">
        <v>171</v>
      </c>
      <c r="H172" s="177" t="s">
        <v>1</v>
      </c>
      <c r="I172" s="179"/>
      <c r="L172" s="176"/>
      <c r="M172" s="180"/>
      <c r="T172" s="181"/>
      <c r="AT172" s="177" t="s">
        <v>147</v>
      </c>
      <c r="AU172" s="177" t="s">
        <v>86</v>
      </c>
      <c r="AV172" s="14" t="s">
        <v>82</v>
      </c>
      <c r="AW172" s="14" t="s">
        <v>30</v>
      </c>
      <c r="AX172" s="14" t="s">
        <v>74</v>
      </c>
      <c r="AY172" s="177" t="s">
        <v>138</v>
      </c>
    </row>
    <row r="173" spans="2:65" s="12" customFormat="1" ht="11.25">
      <c r="B173" s="161"/>
      <c r="D173" s="162" t="s">
        <v>147</v>
      </c>
      <c r="E173" s="163" t="s">
        <v>1</v>
      </c>
      <c r="F173" s="164" t="s">
        <v>92</v>
      </c>
      <c r="H173" s="165">
        <v>104.11</v>
      </c>
      <c r="I173" s="166"/>
      <c r="L173" s="161"/>
      <c r="M173" s="167"/>
      <c r="T173" s="168"/>
      <c r="AT173" s="163" t="s">
        <v>147</v>
      </c>
      <c r="AU173" s="163" t="s">
        <v>86</v>
      </c>
      <c r="AV173" s="12" t="s">
        <v>86</v>
      </c>
      <c r="AW173" s="12" t="s">
        <v>30</v>
      </c>
      <c r="AX173" s="12" t="s">
        <v>74</v>
      </c>
      <c r="AY173" s="163" t="s">
        <v>138</v>
      </c>
    </row>
    <row r="174" spans="2:65" s="13" customFormat="1" ht="11.25">
      <c r="B174" s="169"/>
      <c r="D174" s="162" t="s">
        <v>147</v>
      </c>
      <c r="E174" s="170" t="s">
        <v>1</v>
      </c>
      <c r="F174" s="171" t="s">
        <v>149</v>
      </c>
      <c r="H174" s="172">
        <v>104.11</v>
      </c>
      <c r="I174" s="173"/>
      <c r="L174" s="169"/>
      <c r="M174" s="174"/>
      <c r="T174" s="175"/>
      <c r="AT174" s="170" t="s">
        <v>147</v>
      </c>
      <c r="AU174" s="170" t="s">
        <v>86</v>
      </c>
      <c r="AV174" s="13" t="s">
        <v>145</v>
      </c>
      <c r="AW174" s="13" t="s">
        <v>30</v>
      </c>
      <c r="AX174" s="13" t="s">
        <v>82</v>
      </c>
      <c r="AY174" s="170" t="s">
        <v>138</v>
      </c>
    </row>
    <row r="175" spans="2:65" s="11" customFormat="1" ht="22.9" customHeight="1">
      <c r="B175" s="136"/>
      <c r="D175" s="137" t="s">
        <v>73</v>
      </c>
      <c r="E175" s="146" t="s">
        <v>183</v>
      </c>
      <c r="F175" s="146" t="s">
        <v>187</v>
      </c>
      <c r="I175" s="139"/>
      <c r="J175" s="147">
        <f>BK175</f>
        <v>0</v>
      </c>
      <c r="L175" s="136"/>
      <c r="M175" s="141"/>
      <c r="P175" s="142">
        <f>SUM(P176:P197)</f>
        <v>0</v>
      </c>
      <c r="R175" s="142">
        <f>SUM(R176:R197)</f>
        <v>0.20555686619999999</v>
      </c>
      <c r="T175" s="143">
        <f>SUM(T176:T197)</f>
        <v>3.0400130000000001</v>
      </c>
      <c r="AR175" s="137" t="s">
        <v>82</v>
      </c>
      <c r="AT175" s="144" t="s">
        <v>73</v>
      </c>
      <c r="AU175" s="144" t="s">
        <v>82</v>
      </c>
      <c r="AY175" s="137" t="s">
        <v>138</v>
      </c>
      <c r="BK175" s="145">
        <f>SUM(BK176:BK197)</f>
        <v>0</v>
      </c>
    </row>
    <row r="176" spans="2:65" s="1" customFormat="1" ht="24.2" customHeight="1">
      <c r="B176" s="118"/>
      <c r="C176" s="148" t="s">
        <v>188</v>
      </c>
      <c r="D176" s="148" t="s">
        <v>141</v>
      </c>
      <c r="E176" s="149" t="s">
        <v>189</v>
      </c>
      <c r="F176" s="150" t="s">
        <v>190</v>
      </c>
      <c r="G176" s="151" t="s">
        <v>144</v>
      </c>
      <c r="H176" s="152">
        <v>104.11</v>
      </c>
      <c r="I176" s="153"/>
      <c r="J176" s="154">
        <f>ROUND(I176*H176,2)</f>
        <v>0</v>
      </c>
      <c r="K176" s="155"/>
      <c r="L176" s="32"/>
      <c r="M176" s="156" t="s">
        <v>1</v>
      </c>
      <c r="N176" s="117" t="s">
        <v>40</v>
      </c>
      <c r="P176" s="157">
        <f>O176*H176</f>
        <v>0</v>
      </c>
      <c r="Q176" s="157">
        <v>1.92542E-3</v>
      </c>
      <c r="R176" s="157">
        <f>Q176*H176</f>
        <v>0.20045547619999998</v>
      </c>
      <c r="S176" s="157">
        <v>0</v>
      </c>
      <c r="T176" s="158">
        <f>S176*H176</f>
        <v>0</v>
      </c>
      <c r="AR176" s="159" t="s">
        <v>145</v>
      </c>
      <c r="AT176" s="159" t="s">
        <v>141</v>
      </c>
      <c r="AU176" s="159" t="s">
        <v>86</v>
      </c>
      <c r="AY176" s="17" t="s">
        <v>138</v>
      </c>
      <c r="BE176" s="160">
        <f>IF(N176="základná",J176,0)</f>
        <v>0</v>
      </c>
      <c r="BF176" s="160">
        <f>IF(N176="znížená",J176,0)</f>
        <v>0</v>
      </c>
      <c r="BG176" s="160">
        <f>IF(N176="zákl. prenesená",J176,0)</f>
        <v>0</v>
      </c>
      <c r="BH176" s="160">
        <f>IF(N176="zníž. prenesená",J176,0)</f>
        <v>0</v>
      </c>
      <c r="BI176" s="160">
        <f>IF(N176="nulová",J176,0)</f>
        <v>0</v>
      </c>
      <c r="BJ176" s="17" t="s">
        <v>86</v>
      </c>
      <c r="BK176" s="160">
        <f>ROUND(I176*H176,2)</f>
        <v>0</v>
      </c>
      <c r="BL176" s="17" t="s">
        <v>145</v>
      </c>
      <c r="BM176" s="159" t="s">
        <v>191</v>
      </c>
    </row>
    <row r="177" spans="2:65" s="12" customFormat="1" ht="11.25">
      <c r="B177" s="161"/>
      <c r="D177" s="162" t="s">
        <v>147</v>
      </c>
      <c r="E177" s="163" t="s">
        <v>1</v>
      </c>
      <c r="F177" s="164" t="s">
        <v>92</v>
      </c>
      <c r="H177" s="165">
        <v>104.11</v>
      </c>
      <c r="I177" s="166"/>
      <c r="L177" s="161"/>
      <c r="M177" s="167"/>
      <c r="T177" s="168"/>
      <c r="AT177" s="163" t="s">
        <v>147</v>
      </c>
      <c r="AU177" s="163" t="s">
        <v>86</v>
      </c>
      <c r="AV177" s="12" t="s">
        <v>86</v>
      </c>
      <c r="AW177" s="12" t="s">
        <v>30</v>
      </c>
      <c r="AX177" s="12" t="s">
        <v>74</v>
      </c>
      <c r="AY177" s="163" t="s">
        <v>138</v>
      </c>
    </row>
    <row r="178" spans="2:65" s="13" customFormat="1" ht="11.25">
      <c r="B178" s="169"/>
      <c r="D178" s="162" t="s">
        <v>147</v>
      </c>
      <c r="E178" s="170" t="s">
        <v>1</v>
      </c>
      <c r="F178" s="171" t="s">
        <v>149</v>
      </c>
      <c r="H178" s="172">
        <v>104.11</v>
      </c>
      <c r="I178" s="173"/>
      <c r="L178" s="169"/>
      <c r="M178" s="174"/>
      <c r="T178" s="175"/>
      <c r="AT178" s="170" t="s">
        <v>147</v>
      </c>
      <c r="AU178" s="170" t="s">
        <v>86</v>
      </c>
      <c r="AV178" s="13" t="s">
        <v>145</v>
      </c>
      <c r="AW178" s="13" t="s">
        <v>30</v>
      </c>
      <c r="AX178" s="13" t="s">
        <v>82</v>
      </c>
      <c r="AY178" s="170" t="s">
        <v>138</v>
      </c>
    </row>
    <row r="179" spans="2:65" s="1" customFormat="1" ht="16.5" customHeight="1">
      <c r="B179" s="118"/>
      <c r="C179" s="148" t="s">
        <v>192</v>
      </c>
      <c r="D179" s="148" t="s">
        <v>141</v>
      </c>
      <c r="E179" s="149" t="s">
        <v>193</v>
      </c>
      <c r="F179" s="150" t="s">
        <v>194</v>
      </c>
      <c r="G179" s="151" t="s">
        <v>144</v>
      </c>
      <c r="H179" s="152">
        <v>104.11</v>
      </c>
      <c r="I179" s="153"/>
      <c r="J179" s="154">
        <f>ROUND(I179*H179,2)</f>
        <v>0</v>
      </c>
      <c r="K179" s="155"/>
      <c r="L179" s="32"/>
      <c r="M179" s="156" t="s">
        <v>1</v>
      </c>
      <c r="N179" s="117" t="s">
        <v>40</v>
      </c>
      <c r="P179" s="157">
        <f>O179*H179</f>
        <v>0</v>
      </c>
      <c r="Q179" s="157">
        <v>4.8999999999999998E-5</v>
      </c>
      <c r="R179" s="157">
        <f>Q179*H179</f>
        <v>5.1013899999999999E-3</v>
      </c>
      <c r="S179" s="157">
        <v>0</v>
      </c>
      <c r="T179" s="158">
        <f>S179*H179</f>
        <v>0</v>
      </c>
      <c r="AR179" s="159" t="s">
        <v>145</v>
      </c>
      <c r="AT179" s="159" t="s">
        <v>141</v>
      </c>
      <c r="AU179" s="159" t="s">
        <v>86</v>
      </c>
      <c r="AY179" s="17" t="s">
        <v>138</v>
      </c>
      <c r="BE179" s="160">
        <f>IF(N179="základná",J179,0)</f>
        <v>0</v>
      </c>
      <c r="BF179" s="160">
        <f>IF(N179="znížená",J179,0)</f>
        <v>0</v>
      </c>
      <c r="BG179" s="160">
        <f>IF(N179="zákl. prenesená",J179,0)</f>
        <v>0</v>
      </c>
      <c r="BH179" s="160">
        <f>IF(N179="zníž. prenesená",J179,0)</f>
        <v>0</v>
      </c>
      <c r="BI179" s="160">
        <f>IF(N179="nulová",J179,0)</f>
        <v>0</v>
      </c>
      <c r="BJ179" s="17" t="s">
        <v>86</v>
      </c>
      <c r="BK179" s="160">
        <f>ROUND(I179*H179,2)</f>
        <v>0</v>
      </c>
      <c r="BL179" s="17" t="s">
        <v>145</v>
      </c>
      <c r="BM179" s="159" t="s">
        <v>195</v>
      </c>
    </row>
    <row r="180" spans="2:65" s="12" customFormat="1" ht="11.25">
      <c r="B180" s="161"/>
      <c r="D180" s="162" t="s">
        <v>147</v>
      </c>
      <c r="E180" s="163" t="s">
        <v>1</v>
      </c>
      <c r="F180" s="164" t="s">
        <v>92</v>
      </c>
      <c r="H180" s="165">
        <v>104.11</v>
      </c>
      <c r="I180" s="166"/>
      <c r="L180" s="161"/>
      <c r="M180" s="167"/>
      <c r="T180" s="168"/>
      <c r="AT180" s="163" t="s">
        <v>147</v>
      </c>
      <c r="AU180" s="163" t="s">
        <v>86</v>
      </c>
      <c r="AV180" s="12" t="s">
        <v>86</v>
      </c>
      <c r="AW180" s="12" t="s">
        <v>30</v>
      </c>
      <c r="AX180" s="12" t="s">
        <v>74</v>
      </c>
      <c r="AY180" s="163" t="s">
        <v>138</v>
      </c>
    </row>
    <row r="181" spans="2:65" s="13" customFormat="1" ht="11.25">
      <c r="B181" s="169"/>
      <c r="D181" s="162" t="s">
        <v>147</v>
      </c>
      <c r="E181" s="170" t="s">
        <v>1</v>
      </c>
      <c r="F181" s="171" t="s">
        <v>149</v>
      </c>
      <c r="H181" s="172">
        <v>104.11</v>
      </c>
      <c r="I181" s="173"/>
      <c r="L181" s="169"/>
      <c r="M181" s="174"/>
      <c r="T181" s="175"/>
      <c r="AT181" s="170" t="s">
        <v>147</v>
      </c>
      <c r="AU181" s="170" t="s">
        <v>86</v>
      </c>
      <c r="AV181" s="13" t="s">
        <v>145</v>
      </c>
      <c r="AW181" s="13" t="s">
        <v>30</v>
      </c>
      <c r="AX181" s="13" t="s">
        <v>82</v>
      </c>
      <c r="AY181" s="170" t="s">
        <v>138</v>
      </c>
    </row>
    <row r="182" spans="2:65" s="1" customFormat="1" ht="24.2" customHeight="1">
      <c r="B182" s="118"/>
      <c r="C182" s="148" t="s">
        <v>196</v>
      </c>
      <c r="D182" s="148" t="s">
        <v>141</v>
      </c>
      <c r="E182" s="149" t="s">
        <v>197</v>
      </c>
      <c r="F182" s="150" t="s">
        <v>198</v>
      </c>
      <c r="G182" s="151" t="s">
        <v>144</v>
      </c>
      <c r="H182" s="152">
        <v>9.42</v>
      </c>
      <c r="I182" s="153"/>
      <c r="J182" s="154">
        <f>ROUND(I182*H182,2)</f>
        <v>0</v>
      </c>
      <c r="K182" s="155"/>
      <c r="L182" s="32"/>
      <c r="M182" s="156" t="s">
        <v>1</v>
      </c>
      <c r="N182" s="117" t="s">
        <v>40</v>
      </c>
      <c r="P182" s="157">
        <f>O182*H182</f>
        <v>0</v>
      </c>
      <c r="Q182" s="157">
        <v>0</v>
      </c>
      <c r="R182" s="157">
        <f>Q182*H182</f>
        <v>0</v>
      </c>
      <c r="S182" s="157">
        <v>6.4000000000000001E-2</v>
      </c>
      <c r="T182" s="158">
        <f>S182*H182</f>
        <v>0.60287999999999997</v>
      </c>
      <c r="AR182" s="159" t="s">
        <v>145</v>
      </c>
      <c r="AT182" s="159" t="s">
        <v>141</v>
      </c>
      <c r="AU182" s="159" t="s">
        <v>86</v>
      </c>
      <c r="AY182" s="17" t="s">
        <v>138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7" t="s">
        <v>86</v>
      </c>
      <c r="BK182" s="160">
        <f>ROUND(I182*H182,2)</f>
        <v>0</v>
      </c>
      <c r="BL182" s="17" t="s">
        <v>145</v>
      </c>
      <c r="BM182" s="159" t="s">
        <v>199</v>
      </c>
    </row>
    <row r="183" spans="2:65" s="14" customFormat="1" ht="11.25">
      <c r="B183" s="176"/>
      <c r="D183" s="162" t="s">
        <v>147</v>
      </c>
      <c r="E183" s="177" t="s">
        <v>1</v>
      </c>
      <c r="F183" s="178" t="s">
        <v>153</v>
      </c>
      <c r="H183" s="177" t="s">
        <v>1</v>
      </c>
      <c r="I183" s="179"/>
      <c r="L183" s="176"/>
      <c r="M183" s="180"/>
      <c r="T183" s="181"/>
      <c r="AT183" s="177" t="s">
        <v>147</v>
      </c>
      <c r="AU183" s="177" t="s">
        <v>86</v>
      </c>
      <c r="AV183" s="14" t="s">
        <v>82</v>
      </c>
      <c r="AW183" s="14" t="s">
        <v>30</v>
      </c>
      <c r="AX183" s="14" t="s">
        <v>74</v>
      </c>
      <c r="AY183" s="177" t="s">
        <v>138</v>
      </c>
    </row>
    <row r="184" spans="2:65" s="12" customFormat="1" ht="11.25">
      <c r="B184" s="161"/>
      <c r="D184" s="162" t="s">
        <v>147</v>
      </c>
      <c r="E184" s="163" t="s">
        <v>1</v>
      </c>
      <c r="F184" s="164" t="s">
        <v>154</v>
      </c>
      <c r="H184" s="165">
        <v>9.42</v>
      </c>
      <c r="I184" s="166"/>
      <c r="L184" s="161"/>
      <c r="M184" s="167"/>
      <c r="T184" s="168"/>
      <c r="AT184" s="163" t="s">
        <v>147</v>
      </c>
      <c r="AU184" s="163" t="s">
        <v>86</v>
      </c>
      <c r="AV184" s="12" t="s">
        <v>86</v>
      </c>
      <c r="AW184" s="12" t="s">
        <v>30</v>
      </c>
      <c r="AX184" s="12" t="s">
        <v>74</v>
      </c>
      <c r="AY184" s="163" t="s">
        <v>138</v>
      </c>
    </row>
    <row r="185" spans="2:65" s="13" customFormat="1" ht="11.25">
      <c r="B185" s="169"/>
      <c r="D185" s="162" t="s">
        <v>147</v>
      </c>
      <c r="E185" s="170" t="s">
        <v>1</v>
      </c>
      <c r="F185" s="171" t="s">
        <v>149</v>
      </c>
      <c r="H185" s="172">
        <v>9.42</v>
      </c>
      <c r="I185" s="173"/>
      <c r="L185" s="169"/>
      <c r="M185" s="174"/>
      <c r="T185" s="175"/>
      <c r="AT185" s="170" t="s">
        <v>147</v>
      </c>
      <c r="AU185" s="170" t="s">
        <v>86</v>
      </c>
      <c r="AV185" s="13" t="s">
        <v>145</v>
      </c>
      <c r="AW185" s="13" t="s">
        <v>30</v>
      </c>
      <c r="AX185" s="13" t="s">
        <v>82</v>
      </c>
      <c r="AY185" s="170" t="s">
        <v>138</v>
      </c>
    </row>
    <row r="186" spans="2:65" s="1" customFormat="1" ht="24.2" customHeight="1">
      <c r="B186" s="118"/>
      <c r="C186" s="148" t="s">
        <v>200</v>
      </c>
      <c r="D186" s="148" t="s">
        <v>141</v>
      </c>
      <c r="E186" s="149" t="s">
        <v>201</v>
      </c>
      <c r="F186" s="150" t="s">
        <v>202</v>
      </c>
      <c r="G186" s="151" t="s">
        <v>144</v>
      </c>
      <c r="H186" s="152">
        <v>39.953000000000003</v>
      </c>
      <c r="I186" s="153"/>
      <c r="J186" s="154">
        <f>ROUND(I186*H186,2)</f>
        <v>0</v>
      </c>
      <c r="K186" s="155"/>
      <c r="L186" s="32"/>
      <c r="M186" s="156" t="s">
        <v>1</v>
      </c>
      <c r="N186" s="117" t="s">
        <v>40</v>
      </c>
      <c r="P186" s="157">
        <f>O186*H186</f>
        <v>0</v>
      </c>
      <c r="Q186" s="157">
        <v>0</v>
      </c>
      <c r="R186" s="157">
        <f>Q186*H186</f>
        <v>0</v>
      </c>
      <c r="S186" s="157">
        <v>6.0999999999999999E-2</v>
      </c>
      <c r="T186" s="158">
        <f>S186*H186</f>
        <v>2.4371330000000002</v>
      </c>
      <c r="AR186" s="159" t="s">
        <v>145</v>
      </c>
      <c r="AT186" s="159" t="s">
        <v>141</v>
      </c>
      <c r="AU186" s="159" t="s">
        <v>86</v>
      </c>
      <c r="AY186" s="17" t="s">
        <v>138</v>
      </c>
      <c r="BE186" s="160">
        <f>IF(N186="základná",J186,0)</f>
        <v>0</v>
      </c>
      <c r="BF186" s="160">
        <f>IF(N186="znížená",J186,0)</f>
        <v>0</v>
      </c>
      <c r="BG186" s="160">
        <f>IF(N186="zákl. prenesená",J186,0)</f>
        <v>0</v>
      </c>
      <c r="BH186" s="160">
        <f>IF(N186="zníž. prenesená",J186,0)</f>
        <v>0</v>
      </c>
      <c r="BI186" s="160">
        <f>IF(N186="nulová",J186,0)</f>
        <v>0</v>
      </c>
      <c r="BJ186" s="17" t="s">
        <v>86</v>
      </c>
      <c r="BK186" s="160">
        <f>ROUND(I186*H186,2)</f>
        <v>0</v>
      </c>
      <c r="BL186" s="17" t="s">
        <v>145</v>
      </c>
      <c r="BM186" s="159" t="s">
        <v>203</v>
      </c>
    </row>
    <row r="187" spans="2:65" s="14" customFormat="1" ht="11.25">
      <c r="B187" s="176"/>
      <c r="D187" s="162" t="s">
        <v>147</v>
      </c>
      <c r="E187" s="177" t="s">
        <v>1</v>
      </c>
      <c r="F187" s="178" t="s">
        <v>162</v>
      </c>
      <c r="H187" s="177" t="s">
        <v>1</v>
      </c>
      <c r="I187" s="179"/>
      <c r="L187" s="176"/>
      <c r="M187" s="180"/>
      <c r="T187" s="181"/>
      <c r="AT187" s="177" t="s">
        <v>147</v>
      </c>
      <c r="AU187" s="177" t="s">
        <v>86</v>
      </c>
      <c r="AV187" s="14" t="s">
        <v>82</v>
      </c>
      <c r="AW187" s="14" t="s">
        <v>30</v>
      </c>
      <c r="AX187" s="14" t="s">
        <v>74</v>
      </c>
      <c r="AY187" s="177" t="s">
        <v>138</v>
      </c>
    </row>
    <row r="188" spans="2:65" s="12" customFormat="1" ht="11.25">
      <c r="B188" s="161"/>
      <c r="D188" s="162" t="s">
        <v>147</v>
      </c>
      <c r="E188" s="163" t="s">
        <v>1</v>
      </c>
      <c r="F188" s="164" t="s">
        <v>204</v>
      </c>
      <c r="H188" s="165">
        <v>39.953000000000003</v>
      </c>
      <c r="I188" s="166"/>
      <c r="L188" s="161"/>
      <c r="M188" s="167"/>
      <c r="T188" s="168"/>
      <c r="AT188" s="163" t="s">
        <v>147</v>
      </c>
      <c r="AU188" s="163" t="s">
        <v>86</v>
      </c>
      <c r="AV188" s="12" t="s">
        <v>86</v>
      </c>
      <c r="AW188" s="12" t="s">
        <v>30</v>
      </c>
      <c r="AX188" s="12" t="s">
        <v>74</v>
      </c>
      <c r="AY188" s="163" t="s">
        <v>138</v>
      </c>
    </row>
    <row r="189" spans="2:65" s="13" customFormat="1" ht="11.25">
      <c r="B189" s="169"/>
      <c r="D189" s="162" t="s">
        <v>147</v>
      </c>
      <c r="E189" s="170" t="s">
        <v>1</v>
      </c>
      <c r="F189" s="171" t="s">
        <v>149</v>
      </c>
      <c r="H189" s="172">
        <v>39.953000000000003</v>
      </c>
      <c r="I189" s="173"/>
      <c r="L189" s="169"/>
      <c r="M189" s="174"/>
      <c r="T189" s="175"/>
      <c r="AT189" s="170" t="s">
        <v>147</v>
      </c>
      <c r="AU189" s="170" t="s">
        <v>86</v>
      </c>
      <c r="AV189" s="13" t="s">
        <v>145</v>
      </c>
      <c r="AW189" s="13" t="s">
        <v>30</v>
      </c>
      <c r="AX189" s="13" t="s">
        <v>82</v>
      </c>
      <c r="AY189" s="170" t="s">
        <v>138</v>
      </c>
    </row>
    <row r="190" spans="2:65" s="1" customFormat="1" ht="24.2" customHeight="1">
      <c r="B190" s="118"/>
      <c r="C190" s="148" t="s">
        <v>205</v>
      </c>
      <c r="D190" s="148" t="s">
        <v>141</v>
      </c>
      <c r="E190" s="149" t="s">
        <v>206</v>
      </c>
      <c r="F190" s="150" t="s">
        <v>207</v>
      </c>
      <c r="G190" s="151" t="s">
        <v>208</v>
      </c>
      <c r="H190" s="152">
        <v>3.04</v>
      </c>
      <c r="I190" s="153"/>
      <c r="J190" s="154">
        <f>ROUND(I190*H190,2)</f>
        <v>0</v>
      </c>
      <c r="K190" s="155"/>
      <c r="L190" s="32"/>
      <c r="M190" s="156" t="s">
        <v>1</v>
      </c>
      <c r="N190" s="117" t="s">
        <v>40</v>
      </c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AR190" s="159" t="s">
        <v>145</v>
      </c>
      <c r="AT190" s="159" t="s">
        <v>141</v>
      </c>
      <c r="AU190" s="159" t="s">
        <v>86</v>
      </c>
      <c r="AY190" s="17" t="s">
        <v>138</v>
      </c>
      <c r="BE190" s="160">
        <f>IF(N190="základná",J190,0)</f>
        <v>0</v>
      </c>
      <c r="BF190" s="160">
        <f>IF(N190="znížená",J190,0)</f>
        <v>0</v>
      </c>
      <c r="BG190" s="160">
        <f>IF(N190="zákl. prenesená",J190,0)</f>
        <v>0</v>
      </c>
      <c r="BH190" s="160">
        <f>IF(N190="zníž. prenesená",J190,0)</f>
        <v>0</v>
      </c>
      <c r="BI190" s="160">
        <f>IF(N190="nulová",J190,0)</f>
        <v>0</v>
      </c>
      <c r="BJ190" s="17" t="s">
        <v>86</v>
      </c>
      <c r="BK190" s="160">
        <f>ROUND(I190*H190,2)</f>
        <v>0</v>
      </c>
      <c r="BL190" s="17" t="s">
        <v>145</v>
      </c>
      <c r="BM190" s="159" t="s">
        <v>209</v>
      </c>
    </row>
    <row r="191" spans="2:65" s="1" customFormat="1" ht="21.75" customHeight="1">
      <c r="B191" s="118"/>
      <c r="C191" s="148" t="s">
        <v>210</v>
      </c>
      <c r="D191" s="148" t="s">
        <v>141</v>
      </c>
      <c r="E191" s="149" t="s">
        <v>211</v>
      </c>
      <c r="F191" s="150" t="s">
        <v>212</v>
      </c>
      <c r="G191" s="151" t="s">
        <v>208</v>
      </c>
      <c r="H191" s="152">
        <v>3.04</v>
      </c>
      <c r="I191" s="153"/>
      <c r="J191" s="154">
        <f>ROUND(I191*H191,2)</f>
        <v>0</v>
      </c>
      <c r="K191" s="155"/>
      <c r="L191" s="32"/>
      <c r="M191" s="156" t="s">
        <v>1</v>
      </c>
      <c r="N191" s="117" t="s">
        <v>40</v>
      </c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AR191" s="159" t="s">
        <v>145</v>
      </c>
      <c r="AT191" s="159" t="s">
        <v>141</v>
      </c>
      <c r="AU191" s="159" t="s">
        <v>86</v>
      </c>
      <c r="AY191" s="17" t="s">
        <v>138</v>
      </c>
      <c r="BE191" s="160">
        <f>IF(N191="základná",J191,0)</f>
        <v>0</v>
      </c>
      <c r="BF191" s="160">
        <f>IF(N191="znížená",J191,0)</f>
        <v>0</v>
      </c>
      <c r="BG191" s="160">
        <f>IF(N191="zákl. prenesená",J191,0)</f>
        <v>0</v>
      </c>
      <c r="BH191" s="160">
        <f>IF(N191="zníž. prenesená",J191,0)</f>
        <v>0</v>
      </c>
      <c r="BI191" s="160">
        <f>IF(N191="nulová",J191,0)</f>
        <v>0</v>
      </c>
      <c r="BJ191" s="17" t="s">
        <v>86</v>
      </c>
      <c r="BK191" s="160">
        <f>ROUND(I191*H191,2)</f>
        <v>0</v>
      </c>
      <c r="BL191" s="17" t="s">
        <v>145</v>
      </c>
      <c r="BM191" s="159" t="s">
        <v>213</v>
      </c>
    </row>
    <row r="192" spans="2:65" s="1" customFormat="1" ht="24.2" customHeight="1">
      <c r="B192" s="118"/>
      <c r="C192" s="148" t="s">
        <v>214</v>
      </c>
      <c r="D192" s="148" t="s">
        <v>141</v>
      </c>
      <c r="E192" s="149" t="s">
        <v>215</v>
      </c>
      <c r="F192" s="150" t="s">
        <v>216</v>
      </c>
      <c r="G192" s="151" t="s">
        <v>208</v>
      </c>
      <c r="H192" s="152">
        <v>57.76</v>
      </c>
      <c r="I192" s="153"/>
      <c r="J192" s="154">
        <f>ROUND(I192*H192,2)</f>
        <v>0</v>
      </c>
      <c r="K192" s="155"/>
      <c r="L192" s="32"/>
      <c r="M192" s="156" t="s">
        <v>1</v>
      </c>
      <c r="N192" s="117" t="s">
        <v>40</v>
      </c>
      <c r="P192" s="157">
        <f>O192*H192</f>
        <v>0</v>
      </c>
      <c r="Q192" s="157">
        <v>0</v>
      </c>
      <c r="R192" s="157">
        <f>Q192*H192</f>
        <v>0</v>
      </c>
      <c r="S192" s="157">
        <v>0</v>
      </c>
      <c r="T192" s="158">
        <f>S192*H192</f>
        <v>0</v>
      </c>
      <c r="AR192" s="159" t="s">
        <v>145</v>
      </c>
      <c r="AT192" s="159" t="s">
        <v>141</v>
      </c>
      <c r="AU192" s="159" t="s">
        <v>86</v>
      </c>
      <c r="AY192" s="17" t="s">
        <v>138</v>
      </c>
      <c r="BE192" s="160">
        <f>IF(N192="základná",J192,0)</f>
        <v>0</v>
      </c>
      <c r="BF192" s="160">
        <f>IF(N192="znížená",J192,0)</f>
        <v>0</v>
      </c>
      <c r="BG192" s="160">
        <f>IF(N192="zákl. prenesená",J192,0)</f>
        <v>0</v>
      </c>
      <c r="BH192" s="160">
        <f>IF(N192="zníž. prenesená",J192,0)</f>
        <v>0</v>
      </c>
      <c r="BI192" s="160">
        <f>IF(N192="nulová",J192,0)</f>
        <v>0</v>
      </c>
      <c r="BJ192" s="17" t="s">
        <v>86</v>
      </c>
      <c r="BK192" s="160">
        <f>ROUND(I192*H192,2)</f>
        <v>0</v>
      </c>
      <c r="BL192" s="17" t="s">
        <v>145</v>
      </c>
      <c r="BM192" s="159" t="s">
        <v>217</v>
      </c>
    </row>
    <row r="193" spans="2:65" s="12" customFormat="1" ht="11.25">
      <c r="B193" s="161"/>
      <c r="D193" s="162" t="s">
        <v>147</v>
      </c>
      <c r="F193" s="164" t="s">
        <v>218</v>
      </c>
      <c r="H193" s="165">
        <v>57.76</v>
      </c>
      <c r="I193" s="166"/>
      <c r="L193" s="161"/>
      <c r="M193" s="167"/>
      <c r="T193" s="168"/>
      <c r="AT193" s="163" t="s">
        <v>147</v>
      </c>
      <c r="AU193" s="163" t="s">
        <v>86</v>
      </c>
      <c r="AV193" s="12" t="s">
        <v>86</v>
      </c>
      <c r="AW193" s="12" t="s">
        <v>3</v>
      </c>
      <c r="AX193" s="12" t="s">
        <v>82</v>
      </c>
      <c r="AY193" s="163" t="s">
        <v>138</v>
      </c>
    </row>
    <row r="194" spans="2:65" s="1" customFormat="1" ht="24.2" customHeight="1">
      <c r="B194" s="118"/>
      <c r="C194" s="148" t="s">
        <v>219</v>
      </c>
      <c r="D194" s="148" t="s">
        <v>141</v>
      </c>
      <c r="E194" s="149" t="s">
        <v>220</v>
      </c>
      <c r="F194" s="150" t="s">
        <v>221</v>
      </c>
      <c r="G194" s="151" t="s">
        <v>208</v>
      </c>
      <c r="H194" s="152">
        <v>3.04</v>
      </c>
      <c r="I194" s="153"/>
      <c r="J194" s="154">
        <f>ROUND(I194*H194,2)</f>
        <v>0</v>
      </c>
      <c r="K194" s="155"/>
      <c r="L194" s="32"/>
      <c r="M194" s="156" t="s">
        <v>1</v>
      </c>
      <c r="N194" s="117" t="s">
        <v>40</v>
      </c>
      <c r="P194" s="157">
        <f>O194*H194</f>
        <v>0</v>
      </c>
      <c r="Q194" s="157">
        <v>0</v>
      </c>
      <c r="R194" s="157">
        <f>Q194*H194</f>
        <v>0</v>
      </c>
      <c r="S194" s="157">
        <v>0</v>
      </c>
      <c r="T194" s="158">
        <f>S194*H194</f>
        <v>0</v>
      </c>
      <c r="AR194" s="159" t="s">
        <v>145</v>
      </c>
      <c r="AT194" s="159" t="s">
        <v>141</v>
      </c>
      <c r="AU194" s="159" t="s">
        <v>86</v>
      </c>
      <c r="AY194" s="17" t="s">
        <v>138</v>
      </c>
      <c r="BE194" s="160">
        <f>IF(N194="základná",J194,0)</f>
        <v>0</v>
      </c>
      <c r="BF194" s="160">
        <f>IF(N194="znížená",J194,0)</f>
        <v>0</v>
      </c>
      <c r="BG194" s="160">
        <f>IF(N194="zákl. prenesená",J194,0)</f>
        <v>0</v>
      </c>
      <c r="BH194" s="160">
        <f>IF(N194="zníž. prenesená",J194,0)</f>
        <v>0</v>
      </c>
      <c r="BI194" s="160">
        <f>IF(N194="nulová",J194,0)</f>
        <v>0</v>
      </c>
      <c r="BJ194" s="17" t="s">
        <v>86</v>
      </c>
      <c r="BK194" s="160">
        <f>ROUND(I194*H194,2)</f>
        <v>0</v>
      </c>
      <c r="BL194" s="17" t="s">
        <v>145</v>
      </c>
      <c r="BM194" s="159" t="s">
        <v>222</v>
      </c>
    </row>
    <row r="195" spans="2:65" s="1" customFormat="1" ht="24.2" customHeight="1">
      <c r="B195" s="118"/>
      <c r="C195" s="148" t="s">
        <v>223</v>
      </c>
      <c r="D195" s="148" t="s">
        <v>141</v>
      </c>
      <c r="E195" s="149" t="s">
        <v>224</v>
      </c>
      <c r="F195" s="150" t="s">
        <v>225</v>
      </c>
      <c r="G195" s="151" t="s">
        <v>208</v>
      </c>
      <c r="H195" s="152">
        <v>12.16</v>
      </c>
      <c r="I195" s="153"/>
      <c r="J195" s="154">
        <f>ROUND(I195*H195,2)</f>
        <v>0</v>
      </c>
      <c r="K195" s="155"/>
      <c r="L195" s="32"/>
      <c r="M195" s="156" t="s">
        <v>1</v>
      </c>
      <c r="N195" s="117" t="s">
        <v>40</v>
      </c>
      <c r="P195" s="157">
        <f>O195*H195</f>
        <v>0</v>
      </c>
      <c r="Q195" s="157">
        <v>0</v>
      </c>
      <c r="R195" s="157">
        <f>Q195*H195</f>
        <v>0</v>
      </c>
      <c r="S195" s="157">
        <v>0</v>
      </c>
      <c r="T195" s="158">
        <f>S195*H195</f>
        <v>0</v>
      </c>
      <c r="AR195" s="159" t="s">
        <v>145</v>
      </c>
      <c r="AT195" s="159" t="s">
        <v>141</v>
      </c>
      <c r="AU195" s="159" t="s">
        <v>86</v>
      </c>
      <c r="AY195" s="17" t="s">
        <v>138</v>
      </c>
      <c r="BE195" s="160">
        <f>IF(N195="základná",J195,0)</f>
        <v>0</v>
      </c>
      <c r="BF195" s="160">
        <f>IF(N195="znížená",J195,0)</f>
        <v>0</v>
      </c>
      <c r="BG195" s="160">
        <f>IF(N195="zákl. prenesená",J195,0)</f>
        <v>0</v>
      </c>
      <c r="BH195" s="160">
        <f>IF(N195="zníž. prenesená",J195,0)</f>
        <v>0</v>
      </c>
      <c r="BI195" s="160">
        <f>IF(N195="nulová",J195,0)</f>
        <v>0</v>
      </c>
      <c r="BJ195" s="17" t="s">
        <v>86</v>
      </c>
      <c r="BK195" s="160">
        <f>ROUND(I195*H195,2)</f>
        <v>0</v>
      </c>
      <c r="BL195" s="17" t="s">
        <v>145</v>
      </c>
      <c r="BM195" s="159" t="s">
        <v>226</v>
      </c>
    </row>
    <row r="196" spans="2:65" s="12" customFormat="1" ht="11.25">
      <c r="B196" s="161"/>
      <c r="D196" s="162" t="s">
        <v>147</v>
      </c>
      <c r="F196" s="164" t="s">
        <v>227</v>
      </c>
      <c r="H196" s="165">
        <v>12.16</v>
      </c>
      <c r="I196" s="166"/>
      <c r="L196" s="161"/>
      <c r="M196" s="167"/>
      <c r="T196" s="168"/>
      <c r="AT196" s="163" t="s">
        <v>147</v>
      </c>
      <c r="AU196" s="163" t="s">
        <v>86</v>
      </c>
      <c r="AV196" s="12" t="s">
        <v>86</v>
      </c>
      <c r="AW196" s="12" t="s">
        <v>3</v>
      </c>
      <c r="AX196" s="12" t="s">
        <v>82</v>
      </c>
      <c r="AY196" s="163" t="s">
        <v>138</v>
      </c>
    </row>
    <row r="197" spans="2:65" s="1" customFormat="1" ht="24.2" customHeight="1">
      <c r="B197" s="118"/>
      <c r="C197" s="148" t="s">
        <v>228</v>
      </c>
      <c r="D197" s="148" t="s">
        <v>141</v>
      </c>
      <c r="E197" s="149" t="s">
        <v>229</v>
      </c>
      <c r="F197" s="150" t="s">
        <v>230</v>
      </c>
      <c r="G197" s="151" t="s">
        <v>208</v>
      </c>
      <c r="H197" s="152">
        <v>3.04</v>
      </c>
      <c r="I197" s="153"/>
      <c r="J197" s="154">
        <f>ROUND(I197*H197,2)</f>
        <v>0</v>
      </c>
      <c r="K197" s="155"/>
      <c r="L197" s="32"/>
      <c r="M197" s="156" t="s">
        <v>1</v>
      </c>
      <c r="N197" s="117" t="s">
        <v>40</v>
      </c>
      <c r="P197" s="157">
        <f>O197*H197</f>
        <v>0</v>
      </c>
      <c r="Q197" s="157">
        <v>0</v>
      </c>
      <c r="R197" s="157">
        <f>Q197*H197</f>
        <v>0</v>
      </c>
      <c r="S197" s="157">
        <v>0</v>
      </c>
      <c r="T197" s="158">
        <f>S197*H197</f>
        <v>0</v>
      </c>
      <c r="AR197" s="159" t="s">
        <v>145</v>
      </c>
      <c r="AT197" s="159" t="s">
        <v>141</v>
      </c>
      <c r="AU197" s="159" t="s">
        <v>86</v>
      </c>
      <c r="AY197" s="17" t="s">
        <v>138</v>
      </c>
      <c r="BE197" s="160">
        <f>IF(N197="základná",J197,0)</f>
        <v>0</v>
      </c>
      <c r="BF197" s="160">
        <f>IF(N197="znížená",J197,0)</f>
        <v>0</v>
      </c>
      <c r="BG197" s="160">
        <f>IF(N197="zákl. prenesená",J197,0)</f>
        <v>0</v>
      </c>
      <c r="BH197" s="160">
        <f>IF(N197="zníž. prenesená",J197,0)</f>
        <v>0</v>
      </c>
      <c r="BI197" s="160">
        <f>IF(N197="nulová",J197,0)</f>
        <v>0</v>
      </c>
      <c r="BJ197" s="17" t="s">
        <v>86</v>
      </c>
      <c r="BK197" s="160">
        <f>ROUND(I197*H197,2)</f>
        <v>0</v>
      </c>
      <c r="BL197" s="17" t="s">
        <v>145</v>
      </c>
      <c r="BM197" s="159" t="s">
        <v>231</v>
      </c>
    </row>
    <row r="198" spans="2:65" s="11" customFormat="1" ht="22.9" customHeight="1">
      <c r="B198" s="136"/>
      <c r="D198" s="137" t="s">
        <v>73</v>
      </c>
      <c r="E198" s="146" t="s">
        <v>91</v>
      </c>
      <c r="F198" s="146" t="s">
        <v>232</v>
      </c>
      <c r="I198" s="139"/>
      <c r="J198" s="147">
        <f>BK198</f>
        <v>0</v>
      </c>
      <c r="L198" s="136"/>
      <c r="M198" s="141"/>
      <c r="P198" s="142">
        <f>P199</f>
        <v>0</v>
      </c>
      <c r="R198" s="142">
        <f>R199</f>
        <v>0</v>
      </c>
      <c r="T198" s="143">
        <f>T199</f>
        <v>0</v>
      </c>
      <c r="AR198" s="137" t="s">
        <v>82</v>
      </c>
      <c r="AT198" s="144" t="s">
        <v>73</v>
      </c>
      <c r="AU198" s="144" t="s">
        <v>82</v>
      </c>
      <c r="AY198" s="137" t="s">
        <v>138</v>
      </c>
      <c r="BK198" s="145">
        <f>BK199</f>
        <v>0</v>
      </c>
    </row>
    <row r="199" spans="2:65" s="1" customFormat="1" ht="24.2" customHeight="1">
      <c r="B199" s="118"/>
      <c r="C199" s="148" t="s">
        <v>233</v>
      </c>
      <c r="D199" s="148" t="s">
        <v>141</v>
      </c>
      <c r="E199" s="149" t="s">
        <v>234</v>
      </c>
      <c r="F199" s="150" t="s">
        <v>235</v>
      </c>
      <c r="G199" s="151" t="s">
        <v>208</v>
      </c>
      <c r="H199" s="152">
        <v>17.550999999999998</v>
      </c>
      <c r="I199" s="153"/>
      <c r="J199" s="154">
        <f>ROUND(I199*H199,2)</f>
        <v>0</v>
      </c>
      <c r="K199" s="155"/>
      <c r="L199" s="32"/>
      <c r="M199" s="156" t="s">
        <v>1</v>
      </c>
      <c r="N199" s="117" t="s">
        <v>40</v>
      </c>
      <c r="P199" s="157">
        <f>O199*H199</f>
        <v>0</v>
      </c>
      <c r="Q199" s="157">
        <v>0</v>
      </c>
      <c r="R199" s="157">
        <f>Q199*H199</f>
        <v>0</v>
      </c>
      <c r="S199" s="157">
        <v>0</v>
      </c>
      <c r="T199" s="158">
        <f>S199*H199</f>
        <v>0</v>
      </c>
      <c r="AR199" s="159" t="s">
        <v>145</v>
      </c>
      <c r="AT199" s="159" t="s">
        <v>141</v>
      </c>
      <c r="AU199" s="159" t="s">
        <v>86</v>
      </c>
      <c r="AY199" s="17" t="s">
        <v>138</v>
      </c>
      <c r="BE199" s="160">
        <f>IF(N199="základná",J199,0)</f>
        <v>0</v>
      </c>
      <c r="BF199" s="160">
        <f>IF(N199="znížená",J199,0)</f>
        <v>0</v>
      </c>
      <c r="BG199" s="160">
        <f>IF(N199="zákl. prenesená",J199,0)</f>
        <v>0</v>
      </c>
      <c r="BH199" s="160">
        <f>IF(N199="zníž. prenesená",J199,0)</f>
        <v>0</v>
      </c>
      <c r="BI199" s="160">
        <f>IF(N199="nulová",J199,0)</f>
        <v>0</v>
      </c>
      <c r="BJ199" s="17" t="s">
        <v>86</v>
      </c>
      <c r="BK199" s="160">
        <f>ROUND(I199*H199,2)</f>
        <v>0</v>
      </c>
      <c r="BL199" s="17" t="s">
        <v>145</v>
      </c>
      <c r="BM199" s="159" t="s">
        <v>236</v>
      </c>
    </row>
    <row r="200" spans="2:65" s="11" customFormat="1" ht="25.9" customHeight="1">
      <c r="B200" s="136"/>
      <c r="D200" s="137" t="s">
        <v>73</v>
      </c>
      <c r="E200" s="138" t="s">
        <v>237</v>
      </c>
      <c r="F200" s="138" t="s">
        <v>238</v>
      </c>
      <c r="I200" s="139"/>
      <c r="J200" s="140">
        <f>BK200</f>
        <v>0</v>
      </c>
      <c r="L200" s="136"/>
      <c r="M200" s="141"/>
      <c r="P200" s="142">
        <f>P201+P213+P219+P232+P246+P257</f>
        <v>0</v>
      </c>
      <c r="R200" s="142">
        <f>R201+R213+R219+R232+R246+R257</f>
        <v>8.6222849305999993</v>
      </c>
      <c r="T200" s="143">
        <f>T201+T213+T219+T232+T246+T257</f>
        <v>0</v>
      </c>
      <c r="AR200" s="137" t="s">
        <v>86</v>
      </c>
      <c r="AT200" s="144" t="s">
        <v>73</v>
      </c>
      <c r="AU200" s="144" t="s">
        <v>74</v>
      </c>
      <c r="AY200" s="137" t="s">
        <v>138</v>
      </c>
      <c r="BK200" s="145">
        <f>BK201+BK213+BK219+BK232+BK246+BK257</f>
        <v>0</v>
      </c>
    </row>
    <row r="201" spans="2:65" s="11" customFormat="1" ht="22.9" customHeight="1">
      <c r="B201" s="136"/>
      <c r="D201" s="137" t="s">
        <v>73</v>
      </c>
      <c r="E201" s="146" t="s">
        <v>239</v>
      </c>
      <c r="F201" s="146" t="s">
        <v>240</v>
      </c>
      <c r="I201" s="139"/>
      <c r="J201" s="147">
        <f>BK201</f>
        <v>0</v>
      </c>
      <c r="L201" s="136"/>
      <c r="M201" s="141"/>
      <c r="P201" s="142">
        <f>SUM(P202:P212)</f>
        <v>0</v>
      </c>
      <c r="R201" s="142">
        <f>SUM(R202:R212)</f>
        <v>7.3264671908799999</v>
      </c>
      <c r="T201" s="143">
        <f>SUM(T202:T212)</f>
        <v>0</v>
      </c>
      <c r="AR201" s="137" t="s">
        <v>86</v>
      </c>
      <c r="AT201" s="144" t="s">
        <v>73</v>
      </c>
      <c r="AU201" s="144" t="s">
        <v>82</v>
      </c>
      <c r="AY201" s="137" t="s">
        <v>138</v>
      </c>
      <c r="BK201" s="145">
        <f>SUM(BK202:BK212)</f>
        <v>0</v>
      </c>
    </row>
    <row r="202" spans="2:65" s="1" customFormat="1" ht="37.9" customHeight="1">
      <c r="B202" s="118"/>
      <c r="C202" s="148" t="s">
        <v>241</v>
      </c>
      <c r="D202" s="148" t="s">
        <v>141</v>
      </c>
      <c r="E202" s="149" t="s">
        <v>242</v>
      </c>
      <c r="F202" s="150" t="s">
        <v>243</v>
      </c>
      <c r="G202" s="151" t="s">
        <v>144</v>
      </c>
      <c r="H202" s="152">
        <v>155.44399999999999</v>
      </c>
      <c r="I202" s="153"/>
      <c r="J202" s="154">
        <f>ROUND(I202*H202,2)</f>
        <v>0</v>
      </c>
      <c r="K202" s="155"/>
      <c r="L202" s="32"/>
      <c r="M202" s="156" t="s">
        <v>1</v>
      </c>
      <c r="N202" s="117" t="s">
        <v>40</v>
      </c>
      <c r="P202" s="157">
        <f>O202*H202</f>
        <v>0</v>
      </c>
      <c r="Q202" s="157">
        <v>4.176212E-2</v>
      </c>
      <c r="R202" s="157">
        <f>Q202*H202</f>
        <v>6.4916709812799995</v>
      </c>
      <c r="S202" s="157">
        <v>0</v>
      </c>
      <c r="T202" s="158">
        <f>S202*H202</f>
        <v>0</v>
      </c>
      <c r="AR202" s="159" t="s">
        <v>214</v>
      </c>
      <c r="AT202" s="159" t="s">
        <v>141</v>
      </c>
      <c r="AU202" s="159" t="s">
        <v>86</v>
      </c>
      <c r="AY202" s="17" t="s">
        <v>138</v>
      </c>
      <c r="BE202" s="160">
        <f>IF(N202="základná",J202,0)</f>
        <v>0</v>
      </c>
      <c r="BF202" s="160">
        <f>IF(N202="znížená",J202,0)</f>
        <v>0</v>
      </c>
      <c r="BG202" s="160">
        <f>IF(N202="zákl. prenesená",J202,0)</f>
        <v>0</v>
      </c>
      <c r="BH202" s="160">
        <f>IF(N202="zníž. prenesená",J202,0)</f>
        <v>0</v>
      </c>
      <c r="BI202" s="160">
        <f>IF(N202="nulová",J202,0)</f>
        <v>0</v>
      </c>
      <c r="BJ202" s="17" t="s">
        <v>86</v>
      </c>
      <c r="BK202" s="160">
        <f>ROUND(I202*H202,2)</f>
        <v>0</v>
      </c>
      <c r="BL202" s="17" t="s">
        <v>214</v>
      </c>
      <c r="BM202" s="159" t="s">
        <v>244</v>
      </c>
    </row>
    <row r="203" spans="2:65" s="12" customFormat="1" ht="22.5">
      <c r="B203" s="161"/>
      <c r="D203" s="162" t="s">
        <v>147</v>
      </c>
      <c r="E203" s="163" t="s">
        <v>1</v>
      </c>
      <c r="F203" s="164" t="s">
        <v>245</v>
      </c>
      <c r="H203" s="165">
        <v>155.44399999999999</v>
      </c>
      <c r="I203" s="166"/>
      <c r="L203" s="161"/>
      <c r="M203" s="167"/>
      <c r="T203" s="168"/>
      <c r="AT203" s="163" t="s">
        <v>147</v>
      </c>
      <c r="AU203" s="163" t="s">
        <v>86</v>
      </c>
      <c r="AV203" s="12" t="s">
        <v>86</v>
      </c>
      <c r="AW203" s="12" t="s">
        <v>30</v>
      </c>
      <c r="AX203" s="12" t="s">
        <v>74</v>
      </c>
      <c r="AY203" s="163" t="s">
        <v>138</v>
      </c>
    </row>
    <row r="204" spans="2:65" s="13" customFormat="1" ht="11.25">
      <c r="B204" s="169"/>
      <c r="D204" s="162" t="s">
        <v>147</v>
      </c>
      <c r="E204" s="170" t="s">
        <v>1</v>
      </c>
      <c r="F204" s="171" t="s">
        <v>149</v>
      </c>
      <c r="H204" s="172">
        <v>155.44399999999999</v>
      </c>
      <c r="I204" s="173"/>
      <c r="L204" s="169"/>
      <c r="M204" s="174"/>
      <c r="T204" s="175"/>
      <c r="AT204" s="170" t="s">
        <v>147</v>
      </c>
      <c r="AU204" s="170" t="s">
        <v>86</v>
      </c>
      <c r="AV204" s="13" t="s">
        <v>145</v>
      </c>
      <c r="AW204" s="13" t="s">
        <v>30</v>
      </c>
      <c r="AX204" s="13" t="s">
        <v>82</v>
      </c>
      <c r="AY204" s="170" t="s">
        <v>138</v>
      </c>
    </row>
    <row r="205" spans="2:65" s="1" customFormat="1" ht="37.9" customHeight="1">
      <c r="B205" s="118"/>
      <c r="C205" s="148" t="s">
        <v>246</v>
      </c>
      <c r="D205" s="148" t="s">
        <v>141</v>
      </c>
      <c r="E205" s="149" t="s">
        <v>247</v>
      </c>
      <c r="F205" s="150" t="s">
        <v>248</v>
      </c>
      <c r="G205" s="151" t="s">
        <v>144</v>
      </c>
      <c r="H205" s="152">
        <v>2.16</v>
      </c>
      <c r="I205" s="153"/>
      <c r="J205" s="154">
        <f>ROUND(I205*H205,2)</f>
        <v>0</v>
      </c>
      <c r="K205" s="155"/>
      <c r="L205" s="32"/>
      <c r="M205" s="156" t="s">
        <v>1</v>
      </c>
      <c r="N205" s="117" t="s">
        <v>40</v>
      </c>
      <c r="P205" s="157">
        <f>O205*H205</f>
        <v>0</v>
      </c>
      <c r="Q205" s="157">
        <v>1.182296E-2</v>
      </c>
      <c r="R205" s="157">
        <f>Q205*H205</f>
        <v>2.5537593600000002E-2</v>
      </c>
      <c r="S205" s="157">
        <v>0</v>
      </c>
      <c r="T205" s="158">
        <f>S205*H205</f>
        <v>0</v>
      </c>
      <c r="AR205" s="159" t="s">
        <v>214</v>
      </c>
      <c r="AT205" s="159" t="s">
        <v>141</v>
      </c>
      <c r="AU205" s="159" t="s">
        <v>86</v>
      </c>
      <c r="AY205" s="17" t="s">
        <v>138</v>
      </c>
      <c r="BE205" s="160">
        <f>IF(N205="základná",J205,0)</f>
        <v>0</v>
      </c>
      <c r="BF205" s="160">
        <f>IF(N205="znížená",J205,0)</f>
        <v>0</v>
      </c>
      <c r="BG205" s="160">
        <f>IF(N205="zákl. prenesená",J205,0)</f>
        <v>0</v>
      </c>
      <c r="BH205" s="160">
        <f>IF(N205="zníž. prenesená",J205,0)</f>
        <v>0</v>
      </c>
      <c r="BI205" s="160">
        <f>IF(N205="nulová",J205,0)</f>
        <v>0</v>
      </c>
      <c r="BJ205" s="17" t="s">
        <v>86</v>
      </c>
      <c r="BK205" s="160">
        <f>ROUND(I205*H205,2)</f>
        <v>0</v>
      </c>
      <c r="BL205" s="17" t="s">
        <v>214</v>
      </c>
      <c r="BM205" s="159" t="s">
        <v>249</v>
      </c>
    </row>
    <row r="206" spans="2:65" s="14" customFormat="1" ht="11.25">
      <c r="B206" s="176"/>
      <c r="D206" s="162" t="s">
        <v>147</v>
      </c>
      <c r="E206" s="177" t="s">
        <v>1</v>
      </c>
      <c r="F206" s="178" t="s">
        <v>250</v>
      </c>
      <c r="H206" s="177" t="s">
        <v>1</v>
      </c>
      <c r="I206" s="179"/>
      <c r="L206" s="176"/>
      <c r="M206" s="180"/>
      <c r="T206" s="181"/>
      <c r="AT206" s="177" t="s">
        <v>147</v>
      </c>
      <c r="AU206" s="177" t="s">
        <v>86</v>
      </c>
      <c r="AV206" s="14" t="s">
        <v>82</v>
      </c>
      <c r="AW206" s="14" t="s">
        <v>30</v>
      </c>
      <c r="AX206" s="14" t="s">
        <v>74</v>
      </c>
      <c r="AY206" s="177" t="s">
        <v>138</v>
      </c>
    </row>
    <row r="207" spans="2:65" s="12" customFormat="1" ht="11.25">
      <c r="B207" s="161"/>
      <c r="D207" s="162" t="s">
        <v>147</v>
      </c>
      <c r="E207" s="163" t="s">
        <v>1</v>
      </c>
      <c r="F207" s="164" t="s">
        <v>251</v>
      </c>
      <c r="H207" s="165">
        <v>2.16</v>
      </c>
      <c r="I207" s="166"/>
      <c r="L207" s="161"/>
      <c r="M207" s="167"/>
      <c r="T207" s="168"/>
      <c r="AT207" s="163" t="s">
        <v>147</v>
      </c>
      <c r="AU207" s="163" t="s">
        <v>86</v>
      </c>
      <c r="AV207" s="12" t="s">
        <v>86</v>
      </c>
      <c r="AW207" s="12" t="s">
        <v>30</v>
      </c>
      <c r="AX207" s="12" t="s">
        <v>74</v>
      </c>
      <c r="AY207" s="163" t="s">
        <v>138</v>
      </c>
    </row>
    <row r="208" spans="2:65" s="13" customFormat="1" ht="11.25">
      <c r="B208" s="169"/>
      <c r="D208" s="162" t="s">
        <v>147</v>
      </c>
      <c r="E208" s="170" t="s">
        <v>1</v>
      </c>
      <c r="F208" s="171" t="s">
        <v>149</v>
      </c>
      <c r="H208" s="172">
        <v>2.16</v>
      </c>
      <c r="I208" s="173"/>
      <c r="L208" s="169"/>
      <c r="M208" s="174"/>
      <c r="T208" s="175"/>
      <c r="AT208" s="170" t="s">
        <v>147</v>
      </c>
      <c r="AU208" s="170" t="s">
        <v>86</v>
      </c>
      <c r="AV208" s="13" t="s">
        <v>145</v>
      </c>
      <c r="AW208" s="13" t="s">
        <v>30</v>
      </c>
      <c r="AX208" s="13" t="s">
        <v>82</v>
      </c>
      <c r="AY208" s="170" t="s">
        <v>138</v>
      </c>
    </row>
    <row r="209" spans="2:65" s="1" customFormat="1" ht="37.9" customHeight="1">
      <c r="B209" s="118"/>
      <c r="C209" s="148" t="s">
        <v>7</v>
      </c>
      <c r="D209" s="148" t="s">
        <v>141</v>
      </c>
      <c r="E209" s="149" t="s">
        <v>252</v>
      </c>
      <c r="F209" s="150" t="s">
        <v>253</v>
      </c>
      <c r="G209" s="151" t="s">
        <v>144</v>
      </c>
      <c r="H209" s="152">
        <v>94.69</v>
      </c>
      <c r="I209" s="153"/>
      <c r="J209" s="154">
        <f>ROUND(I209*H209,2)</f>
        <v>0</v>
      </c>
      <c r="K209" s="155"/>
      <c r="L209" s="32"/>
      <c r="M209" s="156" t="s">
        <v>1</v>
      </c>
      <c r="N209" s="117" t="s">
        <v>40</v>
      </c>
      <c r="P209" s="157">
        <f>O209*H209</f>
        <v>0</v>
      </c>
      <c r="Q209" s="157">
        <v>8.5463999999999991E-3</v>
      </c>
      <c r="R209" s="157">
        <f>Q209*H209</f>
        <v>0.80925861599999993</v>
      </c>
      <c r="S209" s="157">
        <v>0</v>
      </c>
      <c r="T209" s="158">
        <f>S209*H209</f>
        <v>0</v>
      </c>
      <c r="AR209" s="159" t="s">
        <v>214</v>
      </c>
      <c r="AT209" s="159" t="s">
        <v>141</v>
      </c>
      <c r="AU209" s="159" t="s">
        <v>86</v>
      </c>
      <c r="AY209" s="17" t="s">
        <v>138</v>
      </c>
      <c r="BE209" s="160">
        <f>IF(N209="základná",J209,0)</f>
        <v>0</v>
      </c>
      <c r="BF209" s="160">
        <f>IF(N209="znížená",J209,0)</f>
        <v>0</v>
      </c>
      <c r="BG209" s="160">
        <f>IF(N209="zákl. prenesená",J209,0)</f>
        <v>0</v>
      </c>
      <c r="BH209" s="160">
        <f>IF(N209="zníž. prenesená",J209,0)</f>
        <v>0</v>
      </c>
      <c r="BI209" s="160">
        <f>IF(N209="nulová",J209,0)</f>
        <v>0</v>
      </c>
      <c r="BJ209" s="17" t="s">
        <v>86</v>
      </c>
      <c r="BK209" s="160">
        <f>ROUND(I209*H209,2)</f>
        <v>0</v>
      </c>
      <c r="BL209" s="17" t="s">
        <v>214</v>
      </c>
      <c r="BM209" s="159" t="s">
        <v>254</v>
      </c>
    </row>
    <row r="210" spans="2:65" s="12" customFormat="1" ht="11.25">
      <c r="B210" s="161"/>
      <c r="D210" s="162" t="s">
        <v>147</v>
      </c>
      <c r="E210" s="163" t="s">
        <v>1</v>
      </c>
      <c r="F210" s="164" t="s">
        <v>255</v>
      </c>
      <c r="H210" s="165">
        <v>94.69</v>
      </c>
      <c r="I210" s="166"/>
      <c r="L210" s="161"/>
      <c r="M210" s="167"/>
      <c r="T210" s="168"/>
      <c r="AT210" s="163" t="s">
        <v>147</v>
      </c>
      <c r="AU210" s="163" t="s">
        <v>86</v>
      </c>
      <c r="AV210" s="12" t="s">
        <v>86</v>
      </c>
      <c r="AW210" s="12" t="s">
        <v>30</v>
      </c>
      <c r="AX210" s="12" t="s">
        <v>74</v>
      </c>
      <c r="AY210" s="163" t="s">
        <v>138</v>
      </c>
    </row>
    <row r="211" spans="2:65" s="13" customFormat="1" ht="11.25">
      <c r="B211" s="169"/>
      <c r="D211" s="162" t="s">
        <v>147</v>
      </c>
      <c r="E211" s="170" t="s">
        <v>1</v>
      </c>
      <c r="F211" s="171" t="s">
        <v>149</v>
      </c>
      <c r="H211" s="172">
        <v>94.69</v>
      </c>
      <c r="I211" s="173"/>
      <c r="L211" s="169"/>
      <c r="M211" s="174"/>
      <c r="T211" s="175"/>
      <c r="AT211" s="170" t="s">
        <v>147</v>
      </c>
      <c r="AU211" s="170" t="s">
        <v>86</v>
      </c>
      <c r="AV211" s="13" t="s">
        <v>145</v>
      </c>
      <c r="AW211" s="13" t="s">
        <v>30</v>
      </c>
      <c r="AX211" s="13" t="s">
        <v>82</v>
      </c>
      <c r="AY211" s="170" t="s">
        <v>138</v>
      </c>
    </row>
    <row r="212" spans="2:65" s="1" customFormat="1" ht="24.2" customHeight="1">
      <c r="B212" s="118"/>
      <c r="C212" s="148" t="s">
        <v>256</v>
      </c>
      <c r="D212" s="148" t="s">
        <v>141</v>
      </c>
      <c r="E212" s="149" t="s">
        <v>257</v>
      </c>
      <c r="F212" s="150" t="s">
        <v>258</v>
      </c>
      <c r="G212" s="151" t="s">
        <v>259</v>
      </c>
      <c r="H212" s="182"/>
      <c r="I212" s="153"/>
      <c r="J212" s="154">
        <f>ROUND(I212*H212,2)</f>
        <v>0</v>
      </c>
      <c r="K212" s="155"/>
      <c r="L212" s="32"/>
      <c r="M212" s="156" t="s">
        <v>1</v>
      </c>
      <c r="N212" s="117" t="s">
        <v>40</v>
      </c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AR212" s="159" t="s">
        <v>214</v>
      </c>
      <c r="AT212" s="159" t="s">
        <v>141</v>
      </c>
      <c r="AU212" s="159" t="s">
        <v>86</v>
      </c>
      <c r="AY212" s="17" t="s">
        <v>138</v>
      </c>
      <c r="BE212" s="160">
        <f>IF(N212="základná",J212,0)</f>
        <v>0</v>
      </c>
      <c r="BF212" s="160">
        <f>IF(N212="znížená",J212,0)</f>
        <v>0</v>
      </c>
      <c r="BG212" s="160">
        <f>IF(N212="zákl. prenesená",J212,0)</f>
        <v>0</v>
      </c>
      <c r="BH212" s="160">
        <f>IF(N212="zníž. prenesená",J212,0)</f>
        <v>0</v>
      </c>
      <c r="BI212" s="160">
        <f>IF(N212="nulová",J212,0)</f>
        <v>0</v>
      </c>
      <c r="BJ212" s="17" t="s">
        <v>86</v>
      </c>
      <c r="BK212" s="160">
        <f>ROUND(I212*H212,2)</f>
        <v>0</v>
      </c>
      <c r="BL212" s="17" t="s">
        <v>214</v>
      </c>
      <c r="BM212" s="159" t="s">
        <v>260</v>
      </c>
    </row>
    <row r="213" spans="2:65" s="11" customFormat="1" ht="22.9" customHeight="1">
      <c r="B213" s="136"/>
      <c r="D213" s="137" t="s">
        <v>73</v>
      </c>
      <c r="E213" s="146" t="s">
        <v>261</v>
      </c>
      <c r="F213" s="146" t="s">
        <v>262</v>
      </c>
      <c r="I213" s="139"/>
      <c r="J213" s="147">
        <f>BK213</f>
        <v>0</v>
      </c>
      <c r="L213" s="136"/>
      <c r="M213" s="141"/>
      <c r="P213" s="142">
        <f>SUM(P214:P218)</f>
        <v>0</v>
      </c>
      <c r="R213" s="142">
        <f>SUM(R214:R218)</f>
        <v>0</v>
      </c>
      <c r="T213" s="143">
        <f>SUM(T214:T218)</f>
        <v>0</v>
      </c>
      <c r="AR213" s="137" t="s">
        <v>86</v>
      </c>
      <c r="AT213" s="144" t="s">
        <v>73</v>
      </c>
      <c r="AU213" s="144" t="s">
        <v>82</v>
      </c>
      <c r="AY213" s="137" t="s">
        <v>138</v>
      </c>
      <c r="BK213" s="145">
        <f>SUM(BK214:BK218)</f>
        <v>0</v>
      </c>
    </row>
    <row r="214" spans="2:65" s="1" customFormat="1" ht="89.25" customHeight="1">
      <c r="B214" s="118"/>
      <c r="C214" s="148" t="s">
        <v>263</v>
      </c>
      <c r="D214" s="148" t="s">
        <v>141</v>
      </c>
      <c r="E214" s="149" t="s">
        <v>264</v>
      </c>
      <c r="F214" s="150" t="s">
        <v>265</v>
      </c>
      <c r="G214" s="151" t="s">
        <v>266</v>
      </c>
      <c r="H214" s="152">
        <v>6</v>
      </c>
      <c r="I214" s="153"/>
      <c r="J214" s="154">
        <f>ROUND(I214*H214,2)</f>
        <v>0</v>
      </c>
      <c r="K214" s="155"/>
      <c r="L214" s="32"/>
      <c r="M214" s="156" t="s">
        <v>1</v>
      </c>
      <c r="N214" s="117" t="s">
        <v>40</v>
      </c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AR214" s="159" t="s">
        <v>214</v>
      </c>
      <c r="AT214" s="159" t="s">
        <v>141</v>
      </c>
      <c r="AU214" s="159" t="s">
        <v>86</v>
      </c>
      <c r="AY214" s="17" t="s">
        <v>138</v>
      </c>
      <c r="BE214" s="160">
        <f>IF(N214="základná",J214,0)</f>
        <v>0</v>
      </c>
      <c r="BF214" s="160">
        <f>IF(N214="znížená",J214,0)</f>
        <v>0</v>
      </c>
      <c r="BG214" s="160">
        <f>IF(N214="zákl. prenesená",J214,0)</f>
        <v>0</v>
      </c>
      <c r="BH214" s="160">
        <f>IF(N214="zníž. prenesená",J214,0)</f>
        <v>0</v>
      </c>
      <c r="BI214" s="160">
        <f>IF(N214="nulová",J214,0)</f>
        <v>0</v>
      </c>
      <c r="BJ214" s="17" t="s">
        <v>86</v>
      </c>
      <c r="BK214" s="160">
        <f>ROUND(I214*H214,2)</f>
        <v>0</v>
      </c>
      <c r="BL214" s="17" t="s">
        <v>214</v>
      </c>
      <c r="BM214" s="159" t="s">
        <v>267</v>
      </c>
    </row>
    <row r="215" spans="2:65" s="14" customFormat="1" ht="11.25">
      <c r="B215" s="176"/>
      <c r="D215" s="162" t="s">
        <v>147</v>
      </c>
      <c r="E215" s="177" t="s">
        <v>1</v>
      </c>
      <c r="F215" s="178" t="s">
        <v>268</v>
      </c>
      <c r="H215" s="177" t="s">
        <v>1</v>
      </c>
      <c r="I215" s="179"/>
      <c r="L215" s="176"/>
      <c r="M215" s="180"/>
      <c r="T215" s="181"/>
      <c r="AT215" s="177" t="s">
        <v>147</v>
      </c>
      <c r="AU215" s="177" t="s">
        <v>86</v>
      </c>
      <c r="AV215" s="14" t="s">
        <v>82</v>
      </c>
      <c r="AW215" s="14" t="s">
        <v>30</v>
      </c>
      <c r="AX215" s="14" t="s">
        <v>74</v>
      </c>
      <c r="AY215" s="177" t="s">
        <v>138</v>
      </c>
    </row>
    <row r="216" spans="2:65" s="12" customFormat="1" ht="11.25">
      <c r="B216" s="161"/>
      <c r="D216" s="162" t="s">
        <v>147</v>
      </c>
      <c r="E216" s="163" t="s">
        <v>1</v>
      </c>
      <c r="F216" s="164" t="s">
        <v>139</v>
      </c>
      <c r="H216" s="165">
        <v>6</v>
      </c>
      <c r="I216" s="166"/>
      <c r="L216" s="161"/>
      <c r="M216" s="167"/>
      <c r="T216" s="168"/>
      <c r="AT216" s="163" t="s">
        <v>147</v>
      </c>
      <c r="AU216" s="163" t="s">
        <v>86</v>
      </c>
      <c r="AV216" s="12" t="s">
        <v>86</v>
      </c>
      <c r="AW216" s="12" t="s">
        <v>30</v>
      </c>
      <c r="AX216" s="12" t="s">
        <v>74</v>
      </c>
      <c r="AY216" s="163" t="s">
        <v>138</v>
      </c>
    </row>
    <row r="217" spans="2:65" s="13" customFormat="1" ht="11.25">
      <c r="B217" s="169"/>
      <c r="D217" s="162" t="s">
        <v>147</v>
      </c>
      <c r="E217" s="170" t="s">
        <v>1</v>
      </c>
      <c r="F217" s="171" t="s">
        <v>149</v>
      </c>
      <c r="H217" s="172">
        <v>6</v>
      </c>
      <c r="I217" s="173"/>
      <c r="L217" s="169"/>
      <c r="M217" s="174"/>
      <c r="T217" s="175"/>
      <c r="AT217" s="170" t="s">
        <v>147</v>
      </c>
      <c r="AU217" s="170" t="s">
        <v>86</v>
      </c>
      <c r="AV217" s="13" t="s">
        <v>145</v>
      </c>
      <c r="AW217" s="13" t="s">
        <v>30</v>
      </c>
      <c r="AX217" s="13" t="s">
        <v>82</v>
      </c>
      <c r="AY217" s="170" t="s">
        <v>138</v>
      </c>
    </row>
    <row r="218" spans="2:65" s="1" customFormat="1" ht="24.2" customHeight="1">
      <c r="B218" s="118"/>
      <c r="C218" s="148" t="s">
        <v>269</v>
      </c>
      <c r="D218" s="148" t="s">
        <v>141</v>
      </c>
      <c r="E218" s="149" t="s">
        <v>270</v>
      </c>
      <c r="F218" s="150" t="s">
        <v>271</v>
      </c>
      <c r="G218" s="151" t="s">
        <v>259</v>
      </c>
      <c r="H218" s="182"/>
      <c r="I218" s="153"/>
      <c r="J218" s="154">
        <f>ROUND(I218*H218,2)</f>
        <v>0</v>
      </c>
      <c r="K218" s="155"/>
      <c r="L218" s="32"/>
      <c r="M218" s="156" t="s">
        <v>1</v>
      </c>
      <c r="N218" s="117" t="s">
        <v>40</v>
      </c>
      <c r="P218" s="157">
        <f>O218*H218</f>
        <v>0</v>
      </c>
      <c r="Q218" s="157">
        <v>0</v>
      </c>
      <c r="R218" s="157">
        <f>Q218*H218</f>
        <v>0</v>
      </c>
      <c r="S218" s="157">
        <v>0</v>
      </c>
      <c r="T218" s="158">
        <f>S218*H218</f>
        <v>0</v>
      </c>
      <c r="AR218" s="159" t="s">
        <v>214</v>
      </c>
      <c r="AT218" s="159" t="s">
        <v>141</v>
      </c>
      <c r="AU218" s="159" t="s">
        <v>86</v>
      </c>
      <c r="AY218" s="17" t="s">
        <v>138</v>
      </c>
      <c r="BE218" s="160">
        <f>IF(N218="základná",J218,0)</f>
        <v>0</v>
      </c>
      <c r="BF218" s="160">
        <f>IF(N218="znížená",J218,0)</f>
        <v>0</v>
      </c>
      <c r="BG218" s="160">
        <f>IF(N218="zákl. prenesená",J218,0)</f>
        <v>0</v>
      </c>
      <c r="BH218" s="160">
        <f>IF(N218="zníž. prenesená",J218,0)</f>
        <v>0</v>
      </c>
      <c r="BI218" s="160">
        <f>IF(N218="nulová",J218,0)</f>
        <v>0</v>
      </c>
      <c r="BJ218" s="17" t="s">
        <v>86</v>
      </c>
      <c r="BK218" s="160">
        <f>ROUND(I218*H218,2)</f>
        <v>0</v>
      </c>
      <c r="BL218" s="17" t="s">
        <v>214</v>
      </c>
      <c r="BM218" s="159" t="s">
        <v>272</v>
      </c>
    </row>
    <row r="219" spans="2:65" s="11" customFormat="1" ht="22.9" customHeight="1">
      <c r="B219" s="136"/>
      <c r="D219" s="137" t="s">
        <v>73</v>
      </c>
      <c r="E219" s="146" t="s">
        <v>273</v>
      </c>
      <c r="F219" s="146" t="s">
        <v>274</v>
      </c>
      <c r="I219" s="139"/>
      <c r="J219" s="147">
        <f>BK219</f>
        <v>0</v>
      </c>
      <c r="L219" s="136"/>
      <c r="M219" s="141"/>
      <c r="P219" s="142">
        <f>SUM(P220:P231)</f>
        <v>0</v>
      </c>
      <c r="R219" s="142">
        <f>SUM(R220:R231)</f>
        <v>0.26985540499999999</v>
      </c>
      <c r="T219" s="143">
        <f>SUM(T220:T231)</f>
        <v>0</v>
      </c>
      <c r="AR219" s="137" t="s">
        <v>86</v>
      </c>
      <c r="AT219" s="144" t="s">
        <v>73</v>
      </c>
      <c r="AU219" s="144" t="s">
        <v>82</v>
      </c>
      <c r="AY219" s="137" t="s">
        <v>138</v>
      </c>
      <c r="BK219" s="145">
        <f>SUM(BK220:BK231)</f>
        <v>0</v>
      </c>
    </row>
    <row r="220" spans="2:65" s="1" customFormat="1" ht="24.2" customHeight="1">
      <c r="B220" s="118"/>
      <c r="C220" s="148" t="s">
        <v>275</v>
      </c>
      <c r="D220" s="148" t="s">
        <v>141</v>
      </c>
      <c r="E220" s="149" t="s">
        <v>276</v>
      </c>
      <c r="F220" s="150" t="s">
        <v>277</v>
      </c>
      <c r="G220" s="151" t="s">
        <v>278</v>
      </c>
      <c r="H220" s="152">
        <v>10.324999999999999</v>
      </c>
      <c r="I220" s="153"/>
      <c r="J220" s="154">
        <f>ROUND(I220*H220,2)</f>
        <v>0</v>
      </c>
      <c r="K220" s="155"/>
      <c r="L220" s="32"/>
      <c r="M220" s="156" t="s">
        <v>1</v>
      </c>
      <c r="N220" s="117" t="s">
        <v>40</v>
      </c>
      <c r="P220" s="157">
        <f>O220*H220</f>
        <v>0</v>
      </c>
      <c r="Q220" s="157">
        <v>2.9602000000000001E-3</v>
      </c>
      <c r="R220" s="157">
        <f>Q220*H220</f>
        <v>3.0564064999999998E-2</v>
      </c>
      <c r="S220" s="157">
        <v>0</v>
      </c>
      <c r="T220" s="158">
        <f>S220*H220</f>
        <v>0</v>
      </c>
      <c r="AR220" s="159" t="s">
        <v>214</v>
      </c>
      <c r="AT220" s="159" t="s">
        <v>141</v>
      </c>
      <c r="AU220" s="159" t="s">
        <v>86</v>
      </c>
      <c r="AY220" s="17" t="s">
        <v>138</v>
      </c>
      <c r="BE220" s="160">
        <f>IF(N220="základná",J220,0)</f>
        <v>0</v>
      </c>
      <c r="BF220" s="160">
        <f>IF(N220="znížená",J220,0)</f>
        <v>0</v>
      </c>
      <c r="BG220" s="160">
        <f>IF(N220="zákl. prenesená",J220,0)</f>
        <v>0</v>
      </c>
      <c r="BH220" s="160">
        <f>IF(N220="zníž. prenesená",J220,0)</f>
        <v>0</v>
      </c>
      <c r="BI220" s="160">
        <f>IF(N220="nulová",J220,0)</f>
        <v>0</v>
      </c>
      <c r="BJ220" s="17" t="s">
        <v>86</v>
      </c>
      <c r="BK220" s="160">
        <f>ROUND(I220*H220,2)</f>
        <v>0</v>
      </c>
      <c r="BL220" s="17" t="s">
        <v>214</v>
      </c>
      <c r="BM220" s="159" t="s">
        <v>279</v>
      </c>
    </row>
    <row r="221" spans="2:65" s="12" customFormat="1" ht="11.25">
      <c r="B221" s="161"/>
      <c r="D221" s="162" t="s">
        <v>147</v>
      </c>
      <c r="E221" s="163" t="s">
        <v>1</v>
      </c>
      <c r="F221" s="164" t="s">
        <v>280</v>
      </c>
      <c r="H221" s="165">
        <v>10.324999999999999</v>
      </c>
      <c r="I221" s="166"/>
      <c r="L221" s="161"/>
      <c r="M221" s="167"/>
      <c r="T221" s="168"/>
      <c r="AT221" s="163" t="s">
        <v>147</v>
      </c>
      <c r="AU221" s="163" t="s">
        <v>86</v>
      </c>
      <c r="AV221" s="12" t="s">
        <v>86</v>
      </c>
      <c r="AW221" s="12" t="s">
        <v>30</v>
      </c>
      <c r="AX221" s="12" t="s">
        <v>74</v>
      </c>
      <c r="AY221" s="163" t="s">
        <v>138</v>
      </c>
    </row>
    <row r="222" spans="2:65" s="13" customFormat="1" ht="11.25">
      <c r="B222" s="169"/>
      <c r="D222" s="162" t="s">
        <v>147</v>
      </c>
      <c r="E222" s="170" t="s">
        <v>1</v>
      </c>
      <c r="F222" s="171" t="s">
        <v>149</v>
      </c>
      <c r="H222" s="172">
        <v>10.324999999999999</v>
      </c>
      <c r="I222" s="173"/>
      <c r="L222" s="169"/>
      <c r="M222" s="174"/>
      <c r="T222" s="175"/>
      <c r="AT222" s="170" t="s">
        <v>147</v>
      </c>
      <c r="AU222" s="170" t="s">
        <v>86</v>
      </c>
      <c r="AV222" s="13" t="s">
        <v>145</v>
      </c>
      <c r="AW222" s="13" t="s">
        <v>30</v>
      </c>
      <c r="AX222" s="13" t="s">
        <v>82</v>
      </c>
      <c r="AY222" s="170" t="s">
        <v>138</v>
      </c>
    </row>
    <row r="223" spans="2:65" s="1" customFormat="1" ht="24.2" customHeight="1">
      <c r="B223" s="118"/>
      <c r="C223" s="183" t="s">
        <v>281</v>
      </c>
      <c r="D223" s="183" t="s">
        <v>282</v>
      </c>
      <c r="E223" s="184" t="s">
        <v>283</v>
      </c>
      <c r="F223" s="185" t="s">
        <v>284</v>
      </c>
      <c r="G223" s="186" t="s">
        <v>144</v>
      </c>
      <c r="H223" s="187">
        <v>0.81299999999999994</v>
      </c>
      <c r="I223" s="188"/>
      <c r="J223" s="189">
        <f>ROUND(I223*H223,2)</f>
        <v>0</v>
      </c>
      <c r="K223" s="190"/>
      <c r="L223" s="191"/>
      <c r="M223" s="192" t="s">
        <v>1</v>
      </c>
      <c r="N223" s="193" t="s">
        <v>40</v>
      </c>
      <c r="P223" s="157">
        <f>O223*H223</f>
        <v>0</v>
      </c>
      <c r="Q223" s="157">
        <v>1.9199999999999998E-2</v>
      </c>
      <c r="R223" s="157">
        <f>Q223*H223</f>
        <v>1.5609599999999998E-2</v>
      </c>
      <c r="S223" s="157">
        <v>0</v>
      </c>
      <c r="T223" s="158">
        <f>S223*H223</f>
        <v>0</v>
      </c>
      <c r="AR223" s="159" t="s">
        <v>285</v>
      </c>
      <c r="AT223" s="159" t="s">
        <v>282</v>
      </c>
      <c r="AU223" s="159" t="s">
        <v>86</v>
      </c>
      <c r="AY223" s="17" t="s">
        <v>138</v>
      </c>
      <c r="BE223" s="160">
        <f>IF(N223="základná",J223,0)</f>
        <v>0</v>
      </c>
      <c r="BF223" s="160">
        <f>IF(N223="znížená",J223,0)</f>
        <v>0</v>
      </c>
      <c r="BG223" s="160">
        <f>IF(N223="zákl. prenesená",J223,0)</f>
        <v>0</v>
      </c>
      <c r="BH223" s="160">
        <f>IF(N223="zníž. prenesená",J223,0)</f>
        <v>0</v>
      </c>
      <c r="BI223" s="160">
        <f>IF(N223="nulová",J223,0)</f>
        <v>0</v>
      </c>
      <c r="BJ223" s="17" t="s">
        <v>86</v>
      </c>
      <c r="BK223" s="160">
        <f>ROUND(I223*H223,2)</f>
        <v>0</v>
      </c>
      <c r="BL223" s="17" t="s">
        <v>214</v>
      </c>
      <c r="BM223" s="159" t="s">
        <v>286</v>
      </c>
    </row>
    <row r="224" spans="2:65" s="12" customFormat="1" ht="11.25">
      <c r="B224" s="161"/>
      <c r="D224" s="162" t="s">
        <v>147</v>
      </c>
      <c r="F224" s="164" t="s">
        <v>287</v>
      </c>
      <c r="H224" s="165">
        <v>0.81299999999999994</v>
      </c>
      <c r="I224" s="166"/>
      <c r="L224" s="161"/>
      <c r="M224" s="167"/>
      <c r="T224" s="168"/>
      <c r="AT224" s="163" t="s">
        <v>147</v>
      </c>
      <c r="AU224" s="163" t="s">
        <v>86</v>
      </c>
      <c r="AV224" s="12" t="s">
        <v>86</v>
      </c>
      <c r="AW224" s="12" t="s">
        <v>3</v>
      </c>
      <c r="AX224" s="12" t="s">
        <v>82</v>
      </c>
      <c r="AY224" s="163" t="s">
        <v>138</v>
      </c>
    </row>
    <row r="225" spans="2:65" s="1" customFormat="1" ht="24.2" customHeight="1">
      <c r="B225" s="118"/>
      <c r="C225" s="148" t="s">
        <v>288</v>
      </c>
      <c r="D225" s="148" t="s">
        <v>141</v>
      </c>
      <c r="E225" s="149" t="s">
        <v>289</v>
      </c>
      <c r="F225" s="150" t="s">
        <v>290</v>
      </c>
      <c r="G225" s="151" t="s">
        <v>144</v>
      </c>
      <c r="H225" s="152">
        <v>9.42</v>
      </c>
      <c r="I225" s="153"/>
      <c r="J225" s="154">
        <f>ROUND(I225*H225,2)</f>
        <v>0</v>
      </c>
      <c r="K225" s="155"/>
      <c r="L225" s="32"/>
      <c r="M225" s="156" t="s">
        <v>1</v>
      </c>
      <c r="N225" s="117" t="s">
        <v>40</v>
      </c>
      <c r="P225" s="157">
        <f>O225*H225</f>
        <v>0</v>
      </c>
      <c r="Q225" s="157">
        <v>3.777E-3</v>
      </c>
      <c r="R225" s="157">
        <f>Q225*H225</f>
        <v>3.5579340000000001E-2</v>
      </c>
      <c r="S225" s="157">
        <v>0</v>
      </c>
      <c r="T225" s="158">
        <f>S225*H225</f>
        <v>0</v>
      </c>
      <c r="AR225" s="159" t="s">
        <v>214</v>
      </c>
      <c r="AT225" s="159" t="s">
        <v>141</v>
      </c>
      <c r="AU225" s="159" t="s">
        <v>86</v>
      </c>
      <c r="AY225" s="17" t="s">
        <v>138</v>
      </c>
      <c r="BE225" s="160">
        <f>IF(N225="základná",J225,0)</f>
        <v>0</v>
      </c>
      <c r="BF225" s="160">
        <f>IF(N225="znížená",J225,0)</f>
        <v>0</v>
      </c>
      <c r="BG225" s="160">
        <f>IF(N225="zákl. prenesená",J225,0)</f>
        <v>0</v>
      </c>
      <c r="BH225" s="160">
        <f>IF(N225="zníž. prenesená",J225,0)</f>
        <v>0</v>
      </c>
      <c r="BI225" s="160">
        <f>IF(N225="nulová",J225,0)</f>
        <v>0</v>
      </c>
      <c r="BJ225" s="17" t="s">
        <v>86</v>
      </c>
      <c r="BK225" s="160">
        <f>ROUND(I225*H225,2)</f>
        <v>0</v>
      </c>
      <c r="BL225" s="17" t="s">
        <v>214</v>
      </c>
      <c r="BM225" s="159" t="s">
        <v>291</v>
      </c>
    </row>
    <row r="226" spans="2:65" s="14" customFormat="1" ht="11.25">
      <c r="B226" s="176"/>
      <c r="D226" s="162" t="s">
        <v>147</v>
      </c>
      <c r="E226" s="177" t="s">
        <v>1</v>
      </c>
      <c r="F226" s="178" t="s">
        <v>292</v>
      </c>
      <c r="H226" s="177" t="s">
        <v>1</v>
      </c>
      <c r="I226" s="179"/>
      <c r="L226" s="176"/>
      <c r="M226" s="180"/>
      <c r="T226" s="181"/>
      <c r="AT226" s="177" t="s">
        <v>147</v>
      </c>
      <c r="AU226" s="177" t="s">
        <v>86</v>
      </c>
      <c r="AV226" s="14" t="s">
        <v>82</v>
      </c>
      <c r="AW226" s="14" t="s">
        <v>30</v>
      </c>
      <c r="AX226" s="14" t="s">
        <v>74</v>
      </c>
      <c r="AY226" s="177" t="s">
        <v>138</v>
      </c>
    </row>
    <row r="227" spans="2:65" s="12" customFormat="1" ht="11.25">
      <c r="B227" s="161"/>
      <c r="D227" s="162" t="s">
        <v>147</v>
      </c>
      <c r="E227" s="163" t="s">
        <v>1</v>
      </c>
      <c r="F227" s="164" t="s">
        <v>154</v>
      </c>
      <c r="H227" s="165">
        <v>9.42</v>
      </c>
      <c r="I227" s="166"/>
      <c r="L227" s="161"/>
      <c r="M227" s="167"/>
      <c r="T227" s="168"/>
      <c r="AT227" s="163" t="s">
        <v>147</v>
      </c>
      <c r="AU227" s="163" t="s">
        <v>86</v>
      </c>
      <c r="AV227" s="12" t="s">
        <v>86</v>
      </c>
      <c r="AW227" s="12" t="s">
        <v>30</v>
      </c>
      <c r="AX227" s="12" t="s">
        <v>74</v>
      </c>
      <c r="AY227" s="163" t="s">
        <v>138</v>
      </c>
    </row>
    <row r="228" spans="2:65" s="13" customFormat="1" ht="11.25">
      <c r="B228" s="169"/>
      <c r="D228" s="162" t="s">
        <v>147</v>
      </c>
      <c r="E228" s="170" t="s">
        <v>1</v>
      </c>
      <c r="F228" s="171" t="s">
        <v>149</v>
      </c>
      <c r="H228" s="172">
        <v>9.42</v>
      </c>
      <c r="I228" s="173"/>
      <c r="L228" s="169"/>
      <c r="M228" s="174"/>
      <c r="T228" s="175"/>
      <c r="AT228" s="170" t="s">
        <v>147</v>
      </c>
      <c r="AU228" s="170" t="s">
        <v>86</v>
      </c>
      <c r="AV228" s="13" t="s">
        <v>145</v>
      </c>
      <c r="AW228" s="13" t="s">
        <v>30</v>
      </c>
      <c r="AX228" s="13" t="s">
        <v>82</v>
      </c>
      <c r="AY228" s="170" t="s">
        <v>138</v>
      </c>
    </row>
    <row r="229" spans="2:65" s="1" customFormat="1" ht="24.2" customHeight="1">
      <c r="B229" s="118"/>
      <c r="C229" s="183" t="s">
        <v>293</v>
      </c>
      <c r="D229" s="183" t="s">
        <v>282</v>
      </c>
      <c r="E229" s="184" t="s">
        <v>283</v>
      </c>
      <c r="F229" s="185" t="s">
        <v>284</v>
      </c>
      <c r="G229" s="186" t="s">
        <v>144</v>
      </c>
      <c r="H229" s="187">
        <v>9.7970000000000006</v>
      </c>
      <c r="I229" s="188"/>
      <c r="J229" s="189">
        <f>ROUND(I229*H229,2)</f>
        <v>0</v>
      </c>
      <c r="K229" s="190"/>
      <c r="L229" s="191"/>
      <c r="M229" s="192" t="s">
        <v>1</v>
      </c>
      <c r="N229" s="193" t="s">
        <v>40</v>
      </c>
      <c r="P229" s="157">
        <f>O229*H229</f>
        <v>0</v>
      </c>
      <c r="Q229" s="157">
        <v>1.9199999999999998E-2</v>
      </c>
      <c r="R229" s="157">
        <f>Q229*H229</f>
        <v>0.1881024</v>
      </c>
      <c r="S229" s="157">
        <v>0</v>
      </c>
      <c r="T229" s="158">
        <f>S229*H229</f>
        <v>0</v>
      </c>
      <c r="AR229" s="159" t="s">
        <v>285</v>
      </c>
      <c r="AT229" s="159" t="s">
        <v>282</v>
      </c>
      <c r="AU229" s="159" t="s">
        <v>86</v>
      </c>
      <c r="AY229" s="17" t="s">
        <v>138</v>
      </c>
      <c r="BE229" s="160">
        <f>IF(N229="základná",J229,0)</f>
        <v>0</v>
      </c>
      <c r="BF229" s="160">
        <f>IF(N229="znížená",J229,0)</f>
        <v>0</v>
      </c>
      <c r="BG229" s="160">
        <f>IF(N229="zákl. prenesená",J229,0)</f>
        <v>0</v>
      </c>
      <c r="BH229" s="160">
        <f>IF(N229="zníž. prenesená",J229,0)</f>
        <v>0</v>
      </c>
      <c r="BI229" s="160">
        <f>IF(N229="nulová",J229,0)</f>
        <v>0</v>
      </c>
      <c r="BJ229" s="17" t="s">
        <v>86</v>
      </c>
      <c r="BK229" s="160">
        <f>ROUND(I229*H229,2)</f>
        <v>0</v>
      </c>
      <c r="BL229" s="17" t="s">
        <v>214</v>
      </c>
      <c r="BM229" s="159" t="s">
        <v>294</v>
      </c>
    </row>
    <row r="230" spans="2:65" s="12" customFormat="1" ht="11.25">
      <c r="B230" s="161"/>
      <c r="D230" s="162" t="s">
        <v>147</v>
      </c>
      <c r="F230" s="164" t="s">
        <v>295</v>
      </c>
      <c r="H230" s="165">
        <v>9.7970000000000006</v>
      </c>
      <c r="I230" s="166"/>
      <c r="L230" s="161"/>
      <c r="M230" s="167"/>
      <c r="T230" s="168"/>
      <c r="AT230" s="163" t="s">
        <v>147</v>
      </c>
      <c r="AU230" s="163" t="s">
        <v>86</v>
      </c>
      <c r="AV230" s="12" t="s">
        <v>86</v>
      </c>
      <c r="AW230" s="12" t="s">
        <v>3</v>
      </c>
      <c r="AX230" s="12" t="s">
        <v>82</v>
      </c>
      <c r="AY230" s="163" t="s">
        <v>138</v>
      </c>
    </row>
    <row r="231" spans="2:65" s="1" customFormat="1" ht="24.2" customHeight="1">
      <c r="B231" s="118"/>
      <c r="C231" s="148" t="s">
        <v>296</v>
      </c>
      <c r="D231" s="148" t="s">
        <v>141</v>
      </c>
      <c r="E231" s="149" t="s">
        <v>297</v>
      </c>
      <c r="F231" s="150" t="s">
        <v>298</v>
      </c>
      <c r="G231" s="151" t="s">
        <v>259</v>
      </c>
      <c r="H231" s="182"/>
      <c r="I231" s="153"/>
      <c r="J231" s="154">
        <f>ROUND(I231*H231,2)</f>
        <v>0</v>
      </c>
      <c r="K231" s="155"/>
      <c r="L231" s="32"/>
      <c r="M231" s="156" t="s">
        <v>1</v>
      </c>
      <c r="N231" s="117" t="s">
        <v>40</v>
      </c>
      <c r="P231" s="157">
        <f>O231*H231</f>
        <v>0</v>
      </c>
      <c r="Q231" s="157">
        <v>0</v>
      </c>
      <c r="R231" s="157">
        <f>Q231*H231</f>
        <v>0</v>
      </c>
      <c r="S231" s="157">
        <v>0</v>
      </c>
      <c r="T231" s="158">
        <f>S231*H231</f>
        <v>0</v>
      </c>
      <c r="AR231" s="159" t="s">
        <v>214</v>
      </c>
      <c r="AT231" s="159" t="s">
        <v>141</v>
      </c>
      <c r="AU231" s="159" t="s">
        <v>86</v>
      </c>
      <c r="AY231" s="17" t="s">
        <v>138</v>
      </c>
      <c r="BE231" s="160">
        <f>IF(N231="základná",J231,0)</f>
        <v>0</v>
      </c>
      <c r="BF231" s="160">
        <f>IF(N231="znížená",J231,0)</f>
        <v>0</v>
      </c>
      <c r="BG231" s="160">
        <f>IF(N231="zákl. prenesená",J231,0)</f>
        <v>0</v>
      </c>
      <c r="BH231" s="160">
        <f>IF(N231="zníž. prenesená",J231,0)</f>
        <v>0</v>
      </c>
      <c r="BI231" s="160">
        <f>IF(N231="nulová",J231,0)</f>
        <v>0</v>
      </c>
      <c r="BJ231" s="17" t="s">
        <v>86</v>
      </c>
      <c r="BK231" s="160">
        <f>ROUND(I231*H231,2)</f>
        <v>0</v>
      </c>
      <c r="BL231" s="17" t="s">
        <v>214</v>
      </c>
      <c r="BM231" s="159" t="s">
        <v>299</v>
      </c>
    </row>
    <row r="232" spans="2:65" s="11" customFormat="1" ht="22.9" customHeight="1">
      <c r="B232" s="136"/>
      <c r="D232" s="137" t="s">
        <v>73</v>
      </c>
      <c r="E232" s="146" t="s">
        <v>300</v>
      </c>
      <c r="F232" s="146" t="s">
        <v>301</v>
      </c>
      <c r="I232" s="139"/>
      <c r="J232" s="147">
        <f>BK232</f>
        <v>0</v>
      </c>
      <c r="L232" s="136"/>
      <c r="M232" s="141"/>
      <c r="P232" s="142">
        <f>SUM(P233:P245)</f>
        <v>0</v>
      </c>
      <c r="R232" s="142">
        <f>SUM(R233:R245)</f>
        <v>0.63461551999999988</v>
      </c>
      <c r="T232" s="143">
        <f>SUM(T233:T245)</f>
        <v>0</v>
      </c>
      <c r="AR232" s="137" t="s">
        <v>86</v>
      </c>
      <c r="AT232" s="144" t="s">
        <v>73</v>
      </c>
      <c r="AU232" s="144" t="s">
        <v>82</v>
      </c>
      <c r="AY232" s="137" t="s">
        <v>138</v>
      </c>
      <c r="BK232" s="145">
        <f>SUM(BK233:BK245)</f>
        <v>0</v>
      </c>
    </row>
    <row r="233" spans="2:65" s="1" customFormat="1" ht="33" customHeight="1">
      <c r="B233" s="118"/>
      <c r="C233" s="148" t="s">
        <v>285</v>
      </c>
      <c r="D233" s="148" t="s">
        <v>141</v>
      </c>
      <c r="E233" s="149" t="s">
        <v>302</v>
      </c>
      <c r="F233" s="150" t="s">
        <v>303</v>
      </c>
      <c r="G233" s="151" t="s">
        <v>144</v>
      </c>
      <c r="H233" s="152">
        <v>94.69</v>
      </c>
      <c r="I233" s="153"/>
      <c r="J233" s="154">
        <f>ROUND(I233*H233,2)</f>
        <v>0</v>
      </c>
      <c r="K233" s="155"/>
      <c r="L233" s="32"/>
      <c r="M233" s="156" t="s">
        <v>1</v>
      </c>
      <c r="N233" s="117" t="s">
        <v>40</v>
      </c>
      <c r="P233" s="157">
        <f>O233*H233</f>
        <v>0</v>
      </c>
      <c r="Q233" s="157">
        <v>2.0000000000000002E-5</v>
      </c>
      <c r="R233" s="157">
        <f>Q233*H233</f>
        <v>1.8938000000000002E-3</v>
      </c>
      <c r="S233" s="157">
        <v>0</v>
      </c>
      <c r="T233" s="158">
        <f>S233*H233</f>
        <v>0</v>
      </c>
      <c r="AR233" s="159" t="s">
        <v>214</v>
      </c>
      <c r="AT233" s="159" t="s">
        <v>141</v>
      </c>
      <c r="AU233" s="159" t="s">
        <v>86</v>
      </c>
      <c r="AY233" s="17" t="s">
        <v>138</v>
      </c>
      <c r="BE233" s="160">
        <f>IF(N233="základná",J233,0)</f>
        <v>0</v>
      </c>
      <c r="BF233" s="160">
        <f>IF(N233="znížená",J233,0)</f>
        <v>0</v>
      </c>
      <c r="BG233" s="160">
        <f>IF(N233="zákl. prenesená",J233,0)</f>
        <v>0</v>
      </c>
      <c r="BH233" s="160">
        <f>IF(N233="zníž. prenesená",J233,0)</f>
        <v>0</v>
      </c>
      <c r="BI233" s="160">
        <f>IF(N233="nulová",J233,0)</f>
        <v>0</v>
      </c>
      <c r="BJ233" s="17" t="s">
        <v>86</v>
      </c>
      <c r="BK233" s="160">
        <f>ROUND(I233*H233,2)</f>
        <v>0</v>
      </c>
      <c r="BL233" s="17" t="s">
        <v>214</v>
      </c>
      <c r="BM233" s="159" t="s">
        <v>304</v>
      </c>
    </row>
    <row r="234" spans="2:65" s="14" customFormat="1" ht="11.25">
      <c r="B234" s="176"/>
      <c r="D234" s="162" t="s">
        <v>147</v>
      </c>
      <c r="E234" s="177" t="s">
        <v>1</v>
      </c>
      <c r="F234" s="178" t="s">
        <v>305</v>
      </c>
      <c r="H234" s="177" t="s">
        <v>1</v>
      </c>
      <c r="I234" s="179"/>
      <c r="L234" s="176"/>
      <c r="M234" s="180"/>
      <c r="T234" s="181"/>
      <c r="AT234" s="177" t="s">
        <v>147</v>
      </c>
      <c r="AU234" s="177" t="s">
        <v>86</v>
      </c>
      <c r="AV234" s="14" t="s">
        <v>82</v>
      </c>
      <c r="AW234" s="14" t="s">
        <v>30</v>
      </c>
      <c r="AX234" s="14" t="s">
        <v>74</v>
      </c>
      <c r="AY234" s="177" t="s">
        <v>138</v>
      </c>
    </row>
    <row r="235" spans="2:65" s="12" customFormat="1" ht="11.25">
      <c r="B235" s="161"/>
      <c r="D235" s="162" t="s">
        <v>147</v>
      </c>
      <c r="E235" s="163" t="s">
        <v>1</v>
      </c>
      <c r="F235" s="164" t="s">
        <v>255</v>
      </c>
      <c r="H235" s="165">
        <v>94.69</v>
      </c>
      <c r="I235" s="166"/>
      <c r="L235" s="161"/>
      <c r="M235" s="167"/>
      <c r="T235" s="168"/>
      <c r="AT235" s="163" t="s">
        <v>147</v>
      </c>
      <c r="AU235" s="163" t="s">
        <v>86</v>
      </c>
      <c r="AV235" s="12" t="s">
        <v>86</v>
      </c>
      <c r="AW235" s="12" t="s">
        <v>30</v>
      </c>
      <c r="AX235" s="12" t="s">
        <v>74</v>
      </c>
      <c r="AY235" s="163" t="s">
        <v>138</v>
      </c>
    </row>
    <row r="236" spans="2:65" s="13" customFormat="1" ht="11.25">
      <c r="B236" s="169"/>
      <c r="D236" s="162" t="s">
        <v>147</v>
      </c>
      <c r="E236" s="170" t="s">
        <v>1</v>
      </c>
      <c r="F236" s="171" t="s">
        <v>149</v>
      </c>
      <c r="H236" s="172">
        <v>94.69</v>
      </c>
      <c r="I236" s="173"/>
      <c r="L236" s="169"/>
      <c r="M236" s="174"/>
      <c r="T236" s="175"/>
      <c r="AT236" s="170" t="s">
        <v>147</v>
      </c>
      <c r="AU236" s="170" t="s">
        <v>86</v>
      </c>
      <c r="AV236" s="13" t="s">
        <v>145</v>
      </c>
      <c r="AW236" s="13" t="s">
        <v>30</v>
      </c>
      <c r="AX236" s="13" t="s">
        <v>82</v>
      </c>
      <c r="AY236" s="170" t="s">
        <v>138</v>
      </c>
    </row>
    <row r="237" spans="2:65" s="1" customFormat="1" ht="24.2" customHeight="1">
      <c r="B237" s="118"/>
      <c r="C237" s="183" t="s">
        <v>306</v>
      </c>
      <c r="D237" s="183" t="s">
        <v>282</v>
      </c>
      <c r="E237" s="184" t="s">
        <v>307</v>
      </c>
      <c r="F237" s="185" t="s">
        <v>308</v>
      </c>
      <c r="G237" s="186" t="s">
        <v>144</v>
      </c>
      <c r="H237" s="187">
        <v>99.424999999999997</v>
      </c>
      <c r="I237" s="188"/>
      <c r="J237" s="189">
        <f>ROUND(I237*H237,2)</f>
        <v>0</v>
      </c>
      <c r="K237" s="190"/>
      <c r="L237" s="191"/>
      <c r="M237" s="192" t="s">
        <v>1</v>
      </c>
      <c r="N237" s="193" t="s">
        <v>40</v>
      </c>
      <c r="P237" s="157">
        <f>O237*H237</f>
        <v>0</v>
      </c>
      <c r="Q237" s="157">
        <v>6.28E-3</v>
      </c>
      <c r="R237" s="157">
        <f>Q237*H237</f>
        <v>0.62438899999999997</v>
      </c>
      <c r="S237" s="157">
        <v>0</v>
      </c>
      <c r="T237" s="158">
        <f>S237*H237</f>
        <v>0</v>
      </c>
      <c r="AR237" s="159" t="s">
        <v>285</v>
      </c>
      <c r="AT237" s="159" t="s">
        <v>282</v>
      </c>
      <c r="AU237" s="159" t="s">
        <v>86</v>
      </c>
      <c r="AY237" s="17" t="s">
        <v>138</v>
      </c>
      <c r="BE237" s="160">
        <f>IF(N237="základná",J237,0)</f>
        <v>0</v>
      </c>
      <c r="BF237" s="160">
        <f>IF(N237="znížená",J237,0)</f>
        <v>0</v>
      </c>
      <c r="BG237" s="160">
        <f>IF(N237="zákl. prenesená",J237,0)</f>
        <v>0</v>
      </c>
      <c r="BH237" s="160">
        <f>IF(N237="zníž. prenesená",J237,0)</f>
        <v>0</v>
      </c>
      <c r="BI237" s="160">
        <f>IF(N237="nulová",J237,0)</f>
        <v>0</v>
      </c>
      <c r="BJ237" s="17" t="s">
        <v>86</v>
      </c>
      <c r="BK237" s="160">
        <f>ROUND(I237*H237,2)</f>
        <v>0</v>
      </c>
      <c r="BL237" s="17" t="s">
        <v>214</v>
      </c>
      <c r="BM237" s="159" t="s">
        <v>309</v>
      </c>
    </row>
    <row r="238" spans="2:65" s="12" customFormat="1" ht="11.25">
      <c r="B238" s="161"/>
      <c r="D238" s="162" t="s">
        <v>147</v>
      </c>
      <c r="F238" s="164" t="s">
        <v>310</v>
      </c>
      <c r="H238" s="165">
        <v>99.424999999999997</v>
      </c>
      <c r="I238" s="166"/>
      <c r="L238" s="161"/>
      <c r="M238" s="167"/>
      <c r="T238" s="168"/>
      <c r="AT238" s="163" t="s">
        <v>147</v>
      </c>
      <c r="AU238" s="163" t="s">
        <v>86</v>
      </c>
      <c r="AV238" s="12" t="s">
        <v>86</v>
      </c>
      <c r="AW238" s="12" t="s">
        <v>3</v>
      </c>
      <c r="AX238" s="12" t="s">
        <v>82</v>
      </c>
      <c r="AY238" s="163" t="s">
        <v>138</v>
      </c>
    </row>
    <row r="239" spans="2:65" s="1" customFormat="1" ht="24.2" customHeight="1">
      <c r="B239" s="118"/>
      <c r="C239" s="148" t="s">
        <v>311</v>
      </c>
      <c r="D239" s="148" t="s">
        <v>141</v>
      </c>
      <c r="E239" s="149" t="s">
        <v>312</v>
      </c>
      <c r="F239" s="150" t="s">
        <v>313</v>
      </c>
      <c r="G239" s="151" t="s">
        <v>144</v>
      </c>
      <c r="H239" s="152">
        <v>94.69</v>
      </c>
      <c r="I239" s="153"/>
      <c r="J239" s="154">
        <f>ROUND(I239*H239,2)</f>
        <v>0</v>
      </c>
      <c r="K239" s="155"/>
      <c r="L239" s="32"/>
      <c r="M239" s="156" t="s">
        <v>1</v>
      </c>
      <c r="N239" s="117" t="s">
        <v>40</v>
      </c>
      <c r="P239" s="157">
        <f>O239*H239</f>
        <v>0</v>
      </c>
      <c r="Q239" s="157">
        <v>0</v>
      </c>
      <c r="R239" s="157">
        <f>Q239*H239</f>
        <v>0</v>
      </c>
      <c r="S239" s="157">
        <v>0</v>
      </c>
      <c r="T239" s="158">
        <f>S239*H239</f>
        <v>0</v>
      </c>
      <c r="AR239" s="159" t="s">
        <v>214</v>
      </c>
      <c r="AT239" s="159" t="s">
        <v>141</v>
      </c>
      <c r="AU239" s="159" t="s">
        <v>86</v>
      </c>
      <c r="AY239" s="17" t="s">
        <v>138</v>
      </c>
      <c r="BE239" s="160">
        <f>IF(N239="základná",J239,0)</f>
        <v>0</v>
      </c>
      <c r="BF239" s="160">
        <f>IF(N239="znížená",J239,0)</f>
        <v>0</v>
      </c>
      <c r="BG239" s="160">
        <f>IF(N239="zákl. prenesená",J239,0)</f>
        <v>0</v>
      </c>
      <c r="BH239" s="160">
        <f>IF(N239="zníž. prenesená",J239,0)</f>
        <v>0</v>
      </c>
      <c r="BI239" s="160">
        <f>IF(N239="nulová",J239,0)</f>
        <v>0</v>
      </c>
      <c r="BJ239" s="17" t="s">
        <v>86</v>
      </c>
      <c r="BK239" s="160">
        <f>ROUND(I239*H239,2)</f>
        <v>0</v>
      </c>
      <c r="BL239" s="17" t="s">
        <v>214</v>
      </c>
      <c r="BM239" s="159" t="s">
        <v>314</v>
      </c>
    </row>
    <row r="240" spans="2:65" s="14" customFormat="1" ht="11.25">
      <c r="B240" s="176"/>
      <c r="D240" s="162" t="s">
        <v>147</v>
      </c>
      <c r="E240" s="177" t="s">
        <v>1</v>
      </c>
      <c r="F240" s="178" t="s">
        <v>305</v>
      </c>
      <c r="H240" s="177" t="s">
        <v>1</v>
      </c>
      <c r="I240" s="179"/>
      <c r="L240" s="176"/>
      <c r="M240" s="180"/>
      <c r="T240" s="181"/>
      <c r="AT240" s="177" t="s">
        <v>147</v>
      </c>
      <c r="AU240" s="177" t="s">
        <v>86</v>
      </c>
      <c r="AV240" s="14" t="s">
        <v>82</v>
      </c>
      <c r="AW240" s="14" t="s">
        <v>30</v>
      </c>
      <c r="AX240" s="14" t="s">
        <v>74</v>
      </c>
      <c r="AY240" s="177" t="s">
        <v>138</v>
      </c>
    </row>
    <row r="241" spans="2:65" s="12" customFormat="1" ht="11.25">
      <c r="B241" s="161"/>
      <c r="D241" s="162" t="s">
        <v>147</v>
      </c>
      <c r="E241" s="163" t="s">
        <v>1</v>
      </c>
      <c r="F241" s="164" t="s">
        <v>255</v>
      </c>
      <c r="H241" s="165">
        <v>94.69</v>
      </c>
      <c r="I241" s="166"/>
      <c r="L241" s="161"/>
      <c r="M241" s="167"/>
      <c r="T241" s="168"/>
      <c r="AT241" s="163" t="s">
        <v>147</v>
      </c>
      <c r="AU241" s="163" t="s">
        <v>86</v>
      </c>
      <c r="AV241" s="12" t="s">
        <v>86</v>
      </c>
      <c r="AW241" s="12" t="s">
        <v>30</v>
      </c>
      <c r="AX241" s="12" t="s">
        <v>74</v>
      </c>
      <c r="AY241" s="163" t="s">
        <v>138</v>
      </c>
    </row>
    <row r="242" spans="2:65" s="13" customFormat="1" ht="11.25">
      <c r="B242" s="169"/>
      <c r="D242" s="162" t="s">
        <v>147</v>
      </c>
      <c r="E242" s="170" t="s">
        <v>1</v>
      </c>
      <c r="F242" s="171" t="s">
        <v>149</v>
      </c>
      <c r="H242" s="172">
        <v>94.69</v>
      </c>
      <c r="I242" s="173"/>
      <c r="L242" s="169"/>
      <c r="M242" s="174"/>
      <c r="T242" s="175"/>
      <c r="AT242" s="170" t="s">
        <v>147</v>
      </c>
      <c r="AU242" s="170" t="s">
        <v>86</v>
      </c>
      <c r="AV242" s="13" t="s">
        <v>145</v>
      </c>
      <c r="AW242" s="13" t="s">
        <v>30</v>
      </c>
      <c r="AX242" s="13" t="s">
        <v>82</v>
      </c>
      <c r="AY242" s="170" t="s">
        <v>138</v>
      </c>
    </row>
    <row r="243" spans="2:65" s="1" customFormat="1" ht="24.2" customHeight="1">
      <c r="B243" s="118"/>
      <c r="C243" s="183" t="s">
        <v>315</v>
      </c>
      <c r="D243" s="183" t="s">
        <v>282</v>
      </c>
      <c r="E243" s="184" t="s">
        <v>316</v>
      </c>
      <c r="F243" s="185" t="s">
        <v>317</v>
      </c>
      <c r="G243" s="186" t="s">
        <v>144</v>
      </c>
      <c r="H243" s="187">
        <v>104.15900000000001</v>
      </c>
      <c r="I243" s="188"/>
      <c r="J243" s="189">
        <f>ROUND(I243*H243,2)</f>
        <v>0</v>
      </c>
      <c r="K243" s="190"/>
      <c r="L243" s="191"/>
      <c r="M243" s="192" t="s">
        <v>1</v>
      </c>
      <c r="N243" s="193" t="s">
        <v>40</v>
      </c>
      <c r="P243" s="157">
        <f>O243*H243</f>
        <v>0</v>
      </c>
      <c r="Q243" s="157">
        <v>8.0000000000000007E-5</v>
      </c>
      <c r="R243" s="157">
        <f>Q243*H243</f>
        <v>8.3327200000000018E-3</v>
      </c>
      <c r="S243" s="157">
        <v>0</v>
      </c>
      <c r="T243" s="158">
        <f>S243*H243</f>
        <v>0</v>
      </c>
      <c r="AR243" s="159" t="s">
        <v>285</v>
      </c>
      <c r="AT243" s="159" t="s">
        <v>282</v>
      </c>
      <c r="AU243" s="159" t="s">
        <v>86</v>
      </c>
      <c r="AY243" s="17" t="s">
        <v>138</v>
      </c>
      <c r="BE243" s="160">
        <f>IF(N243="základná",J243,0)</f>
        <v>0</v>
      </c>
      <c r="BF243" s="160">
        <f>IF(N243="znížená",J243,0)</f>
        <v>0</v>
      </c>
      <c r="BG243" s="160">
        <f>IF(N243="zákl. prenesená",J243,0)</f>
        <v>0</v>
      </c>
      <c r="BH243" s="160">
        <f>IF(N243="zníž. prenesená",J243,0)</f>
        <v>0</v>
      </c>
      <c r="BI243" s="160">
        <f>IF(N243="nulová",J243,0)</f>
        <v>0</v>
      </c>
      <c r="BJ243" s="17" t="s">
        <v>86</v>
      </c>
      <c r="BK243" s="160">
        <f>ROUND(I243*H243,2)</f>
        <v>0</v>
      </c>
      <c r="BL243" s="17" t="s">
        <v>214</v>
      </c>
      <c r="BM243" s="159" t="s">
        <v>318</v>
      </c>
    </row>
    <row r="244" spans="2:65" s="12" customFormat="1" ht="11.25">
      <c r="B244" s="161"/>
      <c r="D244" s="162" t="s">
        <v>147</v>
      </c>
      <c r="F244" s="164" t="s">
        <v>319</v>
      </c>
      <c r="H244" s="165">
        <v>104.15900000000001</v>
      </c>
      <c r="I244" s="166"/>
      <c r="L244" s="161"/>
      <c r="M244" s="167"/>
      <c r="T244" s="168"/>
      <c r="AT244" s="163" t="s">
        <v>147</v>
      </c>
      <c r="AU244" s="163" t="s">
        <v>86</v>
      </c>
      <c r="AV244" s="12" t="s">
        <v>86</v>
      </c>
      <c r="AW244" s="12" t="s">
        <v>3</v>
      </c>
      <c r="AX244" s="12" t="s">
        <v>82</v>
      </c>
      <c r="AY244" s="163" t="s">
        <v>138</v>
      </c>
    </row>
    <row r="245" spans="2:65" s="1" customFormat="1" ht="24.2" customHeight="1">
      <c r="B245" s="118"/>
      <c r="C245" s="148" t="s">
        <v>320</v>
      </c>
      <c r="D245" s="148" t="s">
        <v>141</v>
      </c>
      <c r="E245" s="149" t="s">
        <v>321</v>
      </c>
      <c r="F245" s="150" t="s">
        <v>322</v>
      </c>
      <c r="G245" s="151" t="s">
        <v>259</v>
      </c>
      <c r="H245" s="182"/>
      <c r="I245" s="153"/>
      <c r="J245" s="154">
        <f>ROUND(I245*H245,2)</f>
        <v>0</v>
      </c>
      <c r="K245" s="155"/>
      <c r="L245" s="32"/>
      <c r="M245" s="156" t="s">
        <v>1</v>
      </c>
      <c r="N245" s="117" t="s">
        <v>40</v>
      </c>
      <c r="P245" s="157">
        <f>O245*H245</f>
        <v>0</v>
      </c>
      <c r="Q245" s="157">
        <v>0</v>
      </c>
      <c r="R245" s="157">
        <f>Q245*H245</f>
        <v>0</v>
      </c>
      <c r="S245" s="157">
        <v>0</v>
      </c>
      <c r="T245" s="158">
        <f>S245*H245</f>
        <v>0</v>
      </c>
      <c r="AR245" s="159" t="s">
        <v>214</v>
      </c>
      <c r="AT245" s="159" t="s">
        <v>141</v>
      </c>
      <c r="AU245" s="159" t="s">
        <v>86</v>
      </c>
      <c r="AY245" s="17" t="s">
        <v>138</v>
      </c>
      <c r="BE245" s="160">
        <f>IF(N245="základná",J245,0)</f>
        <v>0</v>
      </c>
      <c r="BF245" s="160">
        <f>IF(N245="znížená",J245,0)</f>
        <v>0</v>
      </c>
      <c r="BG245" s="160">
        <f>IF(N245="zákl. prenesená",J245,0)</f>
        <v>0</v>
      </c>
      <c r="BH245" s="160">
        <f>IF(N245="zníž. prenesená",J245,0)</f>
        <v>0</v>
      </c>
      <c r="BI245" s="160">
        <f>IF(N245="nulová",J245,0)</f>
        <v>0</v>
      </c>
      <c r="BJ245" s="17" t="s">
        <v>86</v>
      </c>
      <c r="BK245" s="160">
        <f>ROUND(I245*H245,2)</f>
        <v>0</v>
      </c>
      <c r="BL245" s="17" t="s">
        <v>214</v>
      </c>
      <c r="BM245" s="159" t="s">
        <v>323</v>
      </c>
    </row>
    <row r="246" spans="2:65" s="11" customFormat="1" ht="22.9" customHeight="1">
      <c r="B246" s="136"/>
      <c r="D246" s="137" t="s">
        <v>73</v>
      </c>
      <c r="E246" s="146" t="s">
        <v>324</v>
      </c>
      <c r="F246" s="146" t="s">
        <v>325</v>
      </c>
      <c r="I246" s="139"/>
      <c r="J246" s="147">
        <f>BK246</f>
        <v>0</v>
      </c>
      <c r="L246" s="136"/>
      <c r="M246" s="141"/>
      <c r="P246" s="142">
        <f>SUM(P247:P256)</f>
        <v>0</v>
      </c>
      <c r="R246" s="142">
        <f>SUM(R247:R256)</f>
        <v>0.22936999999999996</v>
      </c>
      <c r="T246" s="143">
        <f>SUM(T247:T256)</f>
        <v>0</v>
      </c>
      <c r="AR246" s="137" t="s">
        <v>86</v>
      </c>
      <c r="AT246" s="144" t="s">
        <v>73</v>
      </c>
      <c r="AU246" s="144" t="s">
        <v>82</v>
      </c>
      <c r="AY246" s="137" t="s">
        <v>138</v>
      </c>
      <c r="BK246" s="145">
        <f>SUM(BK247:BK256)</f>
        <v>0</v>
      </c>
    </row>
    <row r="247" spans="2:65" s="1" customFormat="1" ht="33" customHeight="1">
      <c r="B247" s="118"/>
      <c r="C247" s="148" t="s">
        <v>326</v>
      </c>
      <c r="D247" s="148" t="s">
        <v>141</v>
      </c>
      <c r="E247" s="149" t="s">
        <v>327</v>
      </c>
      <c r="F247" s="150" t="s">
        <v>328</v>
      </c>
      <c r="G247" s="151" t="s">
        <v>144</v>
      </c>
      <c r="H247" s="152">
        <v>10</v>
      </c>
      <c r="I247" s="153"/>
      <c r="J247" s="154">
        <f>ROUND(I247*H247,2)</f>
        <v>0</v>
      </c>
      <c r="K247" s="155"/>
      <c r="L247" s="32"/>
      <c r="M247" s="156" t="s">
        <v>1</v>
      </c>
      <c r="N247" s="117" t="s">
        <v>40</v>
      </c>
      <c r="P247" s="157">
        <f>O247*H247</f>
        <v>0</v>
      </c>
      <c r="Q247" s="157">
        <v>2.777E-3</v>
      </c>
      <c r="R247" s="157">
        <f>Q247*H247</f>
        <v>2.777E-2</v>
      </c>
      <c r="S247" s="157">
        <v>0</v>
      </c>
      <c r="T247" s="158">
        <f>S247*H247</f>
        <v>0</v>
      </c>
      <c r="AR247" s="159" t="s">
        <v>214</v>
      </c>
      <c r="AT247" s="159" t="s">
        <v>141</v>
      </c>
      <c r="AU247" s="159" t="s">
        <v>86</v>
      </c>
      <c r="AY247" s="17" t="s">
        <v>138</v>
      </c>
      <c r="BE247" s="160">
        <f>IF(N247="základná",J247,0)</f>
        <v>0</v>
      </c>
      <c r="BF247" s="160">
        <f>IF(N247="znížená",J247,0)</f>
        <v>0</v>
      </c>
      <c r="BG247" s="160">
        <f>IF(N247="zákl. prenesená",J247,0)</f>
        <v>0</v>
      </c>
      <c r="BH247" s="160">
        <f>IF(N247="zníž. prenesená",J247,0)</f>
        <v>0</v>
      </c>
      <c r="BI247" s="160">
        <f>IF(N247="nulová",J247,0)</f>
        <v>0</v>
      </c>
      <c r="BJ247" s="17" t="s">
        <v>86</v>
      </c>
      <c r="BK247" s="160">
        <f>ROUND(I247*H247,2)</f>
        <v>0</v>
      </c>
      <c r="BL247" s="17" t="s">
        <v>214</v>
      </c>
      <c r="BM247" s="159" t="s">
        <v>329</v>
      </c>
    </row>
    <row r="248" spans="2:65" s="14" customFormat="1" ht="11.25">
      <c r="B248" s="176"/>
      <c r="D248" s="162" t="s">
        <v>147</v>
      </c>
      <c r="E248" s="177" t="s">
        <v>1</v>
      </c>
      <c r="F248" s="178" t="s">
        <v>330</v>
      </c>
      <c r="H248" s="177" t="s">
        <v>1</v>
      </c>
      <c r="I248" s="179"/>
      <c r="L248" s="176"/>
      <c r="M248" s="180"/>
      <c r="T248" s="181"/>
      <c r="AT248" s="177" t="s">
        <v>147</v>
      </c>
      <c r="AU248" s="177" t="s">
        <v>86</v>
      </c>
      <c r="AV248" s="14" t="s">
        <v>82</v>
      </c>
      <c r="AW248" s="14" t="s">
        <v>30</v>
      </c>
      <c r="AX248" s="14" t="s">
        <v>74</v>
      </c>
      <c r="AY248" s="177" t="s">
        <v>138</v>
      </c>
    </row>
    <row r="249" spans="2:65" s="12" customFormat="1" ht="11.25">
      <c r="B249" s="161"/>
      <c r="D249" s="162" t="s">
        <v>147</v>
      </c>
      <c r="E249" s="163" t="s">
        <v>1</v>
      </c>
      <c r="F249" s="164" t="s">
        <v>331</v>
      </c>
      <c r="H249" s="165">
        <v>3.52</v>
      </c>
      <c r="I249" s="166"/>
      <c r="L249" s="161"/>
      <c r="M249" s="167"/>
      <c r="T249" s="168"/>
      <c r="AT249" s="163" t="s">
        <v>147</v>
      </c>
      <c r="AU249" s="163" t="s">
        <v>86</v>
      </c>
      <c r="AV249" s="12" t="s">
        <v>86</v>
      </c>
      <c r="AW249" s="12" t="s">
        <v>30</v>
      </c>
      <c r="AX249" s="12" t="s">
        <v>74</v>
      </c>
      <c r="AY249" s="163" t="s">
        <v>138</v>
      </c>
    </row>
    <row r="250" spans="2:65" s="12" customFormat="1" ht="11.25">
      <c r="B250" s="161"/>
      <c r="D250" s="162" t="s">
        <v>147</v>
      </c>
      <c r="E250" s="163" t="s">
        <v>1</v>
      </c>
      <c r="F250" s="164" t="s">
        <v>332</v>
      </c>
      <c r="H250" s="165">
        <v>3.12</v>
      </c>
      <c r="I250" s="166"/>
      <c r="L250" s="161"/>
      <c r="M250" s="167"/>
      <c r="T250" s="168"/>
      <c r="AT250" s="163" t="s">
        <v>147</v>
      </c>
      <c r="AU250" s="163" t="s">
        <v>86</v>
      </c>
      <c r="AV250" s="12" t="s">
        <v>86</v>
      </c>
      <c r="AW250" s="12" t="s">
        <v>30</v>
      </c>
      <c r="AX250" s="12" t="s">
        <v>74</v>
      </c>
      <c r="AY250" s="163" t="s">
        <v>138</v>
      </c>
    </row>
    <row r="251" spans="2:65" s="12" customFormat="1" ht="11.25">
      <c r="B251" s="161"/>
      <c r="D251" s="162" t="s">
        <v>147</v>
      </c>
      <c r="E251" s="163" t="s">
        <v>1</v>
      </c>
      <c r="F251" s="164" t="s">
        <v>333</v>
      </c>
      <c r="H251" s="165">
        <v>1.8</v>
      </c>
      <c r="I251" s="166"/>
      <c r="L251" s="161"/>
      <c r="M251" s="167"/>
      <c r="T251" s="168"/>
      <c r="AT251" s="163" t="s">
        <v>147</v>
      </c>
      <c r="AU251" s="163" t="s">
        <v>86</v>
      </c>
      <c r="AV251" s="12" t="s">
        <v>86</v>
      </c>
      <c r="AW251" s="12" t="s">
        <v>30</v>
      </c>
      <c r="AX251" s="12" t="s">
        <v>74</v>
      </c>
      <c r="AY251" s="163" t="s">
        <v>138</v>
      </c>
    </row>
    <row r="252" spans="2:65" s="12" customFormat="1" ht="11.25">
      <c r="B252" s="161"/>
      <c r="D252" s="162" t="s">
        <v>147</v>
      </c>
      <c r="E252" s="163" t="s">
        <v>1</v>
      </c>
      <c r="F252" s="164" t="s">
        <v>334</v>
      </c>
      <c r="H252" s="165">
        <v>1.56</v>
      </c>
      <c r="I252" s="166"/>
      <c r="L252" s="161"/>
      <c r="M252" s="167"/>
      <c r="T252" s="168"/>
      <c r="AT252" s="163" t="s">
        <v>147</v>
      </c>
      <c r="AU252" s="163" t="s">
        <v>86</v>
      </c>
      <c r="AV252" s="12" t="s">
        <v>86</v>
      </c>
      <c r="AW252" s="12" t="s">
        <v>30</v>
      </c>
      <c r="AX252" s="12" t="s">
        <v>74</v>
      </c>
      <c r="AY252" s="163" t="s">
        <v>138</v>
      </c>
    </row>
    <row r="253" spans="2:65" s="13" customFormat="1" ht="11.25">
      <c r="B253" s="169"/>
      <c r="D253" s="162" t="s">
        <v>147</v>
      </c>
      <c r="E253" s="170" t="s">
        <v>1</v>
      </c>
      <c r="F253" s="171" t="s">
        <v>149</v>
      </c>
      <c r="H253" s="172">
        <v>10</v>
      </c>
      <c r="I253" s="173"/>
      <c r="L253" s="169"/>
      <c r="M253" s="174"/>
      <c r="T253" s="175"/>
      <c r="AT253" s="170" t="s">
        <v>147</v>
      </c>
      <c r="AU253" s="170" t="s">
        <v>86</v>
      </c>
      <c r="AV253" s="13" t="s">
        <v>145</v>
      </c>
      <c r="AW253" s="13" t="s">
        <v>30</v>
      </c>
      <c r="AX253" s="13" t="s">
        <v>82</v>
      </c>
      <c r="AY253" s="170" t="s">
        <v>138</v>
      </c>
    </row>
    <row r="254" spans="2:65" s="1" customFormat="1" ht="24.2" customHeight="1">
      <c r="B254" s="118"/>
      <c r="C254" s="183" t="s">
        <v>335</v>
      </c>
      <c r="D254" s="183" t="s">
        <v>282</v>
      </c>
      <c r="E254" s="184" t="s">
        <v>283</v>
      </c>
      <c r="F254" s="185" t="s">
        <v>284</v>
      </c>
      <c r="G254" s="186" t="s">
        <v>144</v>
      </c>
      <c r="H254" s="187">
        <v>10.5</v>
      </c>
      <c r="I254" s="188"/>
      <c r="J254" s="189">
        <f>ROUND(I254*H254,2)</f>
        <v>0</v>
      </c>
      <c r="K254" s="190"/>
      <c r="L254" s="191"/>
      <c r="M254" s="192" t="s">
        <v>1</v>
      </c>
      <c r="N254" s="193" t="s">
        <v>40</v>
      </c>
      <c r="P254" s="157">
        <f>O254*H254</f>
        <v>0</v>
      </c>
      <c r="Q254" s="157">
        <v>1.9199999999999998E-2</v>
      </c>
      <c r="R254" s="157">
        <f>Q254*H254</f>
        <v>0.20159999999999997</v>
      </c>
      <c r="S254" s="157">
        <v>0</v>
      </c>
      <c r="T254" s="158">
        <f>S254*H254</f>
        <v>0</v>
      </c>
      <c r="AR254" s="159" t="s">
        <v>285</v>
      </c>
      <c r="AT254" s="159" t="s">
        <v>282</v>
      </c>
      <c r="AU254" s="159" t="s">
        <v>86</v>
      </c>
      <c r="AY254" s="17" t="s">
        <v>138</v>
      </c>
      <c r="BE254" s="160">
        <f>IF(N254="základná",J254,0)</f>
        <v>0</v>
      </c>
      <c r="BF254" s="160">
        <f>IF(N254="znížená",J254,0)</f>
        <v>0</v>
      </c>
      <c r="BG254" s="160">
        <f>IF(N254="zákl. prenesená",J254,0)</f>
        <v>0</v>
      </c>
      <c r="BH254" s="160">
        <f>IF(N254="zníž. prenesená",J254,0)</f>
        <v>0</v>
      </c>
      <c r="BI254" s="160">
        <f>IF(N254="nulová",J254,0)</f>
        <v>0</v>
      </c>
      <c r="BJ254" s="17" t="s">
        <v>86</v>
      </c>
      <c r="BK254" s="160">
        <f>ROUND(I254*H254,2)</f>
        <v>0</v>
      </c>
      <c r="BL254" s="17" t="s">
        <v>214</v>
      </c>
      <c r="BM254" s="159" t="s">
        <v>336</v>
      </c>
    </row>
    <row r="255" spans="2:65" s="12" customFormat="1" ht="11.25">
      <c r="B255" s="161"/>
      <c r="D255" s="162" t="s">
        <v>147</v>
      </c>
      <c r="F255" s="164" t="s">
        <v>337</v>
      </c>
      <c r="H255" s="165">
        <v>10.5</v>
      </c>
      <c r="I255" s="166"/>
      <c r="L255" s="161"/>
      <c r="M255" s="167"/>
      <c r="T255" s="168"/>
      <c r="AT255" s="163" t="s">
        <v>147</v>
      </c>
      <c r="AU255" s="163" t="s">
        <v>86</v>
      </c>
      <c r="AV255" s="12" t="s">
        <v>86</v>
      </c>
      <c r="AW255" s="12" t="s">
        <v>3</v>
      </c>
      <c r="AX255" s="12" t="s">
        <v>82</v>
      </c>
      <c r="AY255" s="163" t="s">
        <v>138</v>
      </c>
    </row>
    <row r="256" spans="2:65" s="1" customFormat="1" ht="24.2" customHeight="1">
      <c r="B256" s="118"/>
      <c r="C256" s="148" t="s">
        <v>338</v>
      </c>
      <c r="D256" s="148" t="s">
        <v>141</v>
      </c>
      <c r="E256" s="149" t="s">
        <v>339</v>
      </c>
      <c r="F256" s="150" t="s">
        <v>340</v>
      </c>
      <c r="G256" s="151" t="s">
        <v>259</v>
      </c>
      <c r="H256" s="182"/>
      <c r="I256" s="153"/>
      <c r="J256" s="154">
        <f>ROUND(I256*H256,2)</f>
        <v>0</v>
      </c>
      <c r="K256" s="155"/>
      <c r="L256" s="32"/>
      <c r="M256" s="156" t="s">
        <v>1</v>
      </c>
      <c r="N256" s="117" t="s">
        <v>40</v>
      </c>
      <c r="P256" s="157">
        <f>O256*H256</f>
        <v>0</v>
      </c>
      <c r="Q256" s="157">
        <v>0</v>
      </c>
      <c r="R256" s="157">
        <f>Q256*H256</f>
        <v>0</v>
      </c>
      <c r="S256" s="157">
        <v>0</v>
      </c>
      <c r="T256" s="158">
        <f>S256*H256</f>
        <v>0</v>
      </c>
      <c r="AR256" s="159" t="s">
        <v>214</v>
      </c>
      <c r="AT256" s="159" t="s">
        <v>141</v>
      </c>
      <c r="AU256" s="159" t="s">
        <v>86</v>
      </c>
      <c r="AY256" s="17" t="s">
        <v>138</v>
      </c>
      <c r="BE256" s="160">
        <f>IF(N256="základná",J256,0)</f>
        <v>0</v>
      </c>
      <c r="BF256" s="160">
        <f>IF(N256="znížená",J256,0)</f>
        <v>0</v>
      </c>
      <c r="BG256" s="160">
        <f>IF(N256="zákl. prenesená",J256,0)</f>
        <v>0</v>
      </c>
      <c r="BH256" s="160">
        <f>IF(N256="zníž. prenesená",J256,0)</f>
        <v>0</v>
      </c>
      <c r="BI256" s="160">
        <f>IF(N256="nulová",J256,0)</f>
        <v>0</v>
      </c>
      <c r="BJ256" s="17" t="s">
        <v>86</v>
      </c>
      <c r="BK256" s="160">
        <f>ROUND(I256*H256,2)</f>
        <v>0</v>
      </c>
      <c r="BL256" s="17" t="s">
        <v>214</v>
      </c>
      <c r="BM256" s="159" t="s">
        <v>341</v>
      </c>
    </row>
    <row r="257" spans="2:65" s="11" customFormat="1" ht="22.9" customHeight="1">
      <c r="B257" s="136"/>
      <c r="D257" s="137" t="s">
        <v>73</v>
      </c>
      <c r="E257" s="146" t="s">
        <v>342</v>
      </c>
      <c r="F257" s="146" t="s">
        <v>343</v>
      </c>
      <c r="I257" s="139"/>
      <c r="J257" s="147">
        <f>BK257</f>
        <v>0</v>
      </c>
      <c r="L257" s="136"/>
      <c r="M257" s="141"/>
      <c r="P257" s="142">
        <f>SUM(P258:P297)</f>
        <v>0</v>
      </c>
      <c r="R257" s="142">
        <f>SUM(R258:R297)</f>
        <v>0.16197681472</v>
      </c>
      <c r="T257" s="143">
        <f>SUM(T258:T297)</f>
        <v>0</v>
      </c>
      <c r="AR257" s="137" t="s">
        <v>86</v>
      </c>
      <c r="AT257" s="144" t="s">
        <v>73</v>
      </c>
      <c r="AU257" s="144" t="s">
        <v>82</v>
      </c>
      <c r="AY257" s="137" t="s">
        <v>138</v>
      </c>
      <c r="BK257" s="145">
        <f>SUM(BK258:BK297)</f>
        <v>0</v>
      </c>
    </row>
    <row r="258" spans="2:65" s="1" customFormat="1" ht="24.2" customHeight="1">
      <c r="B258" s="118"/>
      <c r="C258" s="148" t="s">
        <v>344</v>
      </c>
      <c r="D258" s="148" t="s">
        <v>141</v>
      </c>
      <c r="E258" s="149" t="s">
        <v>345</v>
      </c>
      <c r="F258" s="150" t="s">
        <v>346</v>
      </c>
      <c r="G258" s="151" t="s">
        <v>144</v>
      </c>
      <c r="H258" s="152">
        <v>281.767</v>
      </c>
      <c r="I258" s="153"/>
      <c r="J258" s="154">
        <f>ROUND(I258*H258,2)</f>
        <v>0</v>
      </c>
      <c r="K258" s="155"/>
      <c r="L258" s="32"/>
      <c r="M258" s="156" t="s">
        <v>1</v>
      </c>
      <c r="N258" s="117" t="s">
        <v>40</v>
      </c>
      <c r="P258" s="157">
        <f>O258*H258</f>
        <v>0</v>
      </c>
      <c r="Q258" s="157">
        <v>1.2750000000000001E-4</v>
      </c>
      <c r="R258" s="157">
        <f>Q258*H258</f>
        <v>3.5925292500000004E-2</v>
      </c>
      <c r="S258" s="157">
        <v>0</v>
      </c>
      <c r="T258" s="158">
        <f>S258*H258</f>
        <v>0</v>
      </c>
      <c r="AR258" s="159" t="s">
        <v>214</v>
      </c>
      <c r="AT258" s="159" t="s">
        <v>141</v>
      </c>
      <c r="AU258" s="159" t="s">
        <v>86</v>
      </c>
      <c r="AY258" s="17" t="s">
        <v>138</v>
      </c>
      <c r="BE258" s="160">
        <f>IF(N258="základná",J258,0)</f>
        <v>0</v>
      </c>
      <c r="BF258" s="160">
        <f>IF(N258="znížená",J258,0)</f>
        <v>0</v>
      </c>
      <c r="BG258" s="160">
        <f>IF(N258="zákl. prenesená",J258,0)</f>
        <v>0</v>
      </c>
      <c r="BH258" s="160">
        <f>IF(N258="zníž. prenesená",J258,0)</f>
        <v>0</v>
      </c>
      <c r="BI258" s="160">
        <f>IF(N258="nulová",J258,0)</f>
        <v>0</v>
      </c>
      <c r="BJ258" s="17" t="s">
        <v>86</v>
      </c>
      <c r="BK258" s="160">
        <f>ROUND(I258*H258,2)</f>
        <v>0</v>
      </c>
      <c r="BL258" s="17" t="s">
        <v>214</v>
      </c>
      <c r="BM258" s="159" t="s">
        <v>347</v>
      </c>
    </row>
    <row r="259" spans="2:65" s="14" customFormat="1" ht="11.25">
      <c r="B259" s="176"/>
      <c r="D259" s="162" t="s">
        <v>147</v>
      </c>
      <c r="E259" s="177" t="s">
        <v>1</v>
      </c>
      <c r="F259" s="178" t="s">
        <v>348</v>
      </c>
      <c r="H259" s="177" t="s">
        <v>1</v>
      </c>
      <c r="I259" s="179"/>
      <c r="L259" s="176"/>
      <c r="M259" s="180"/>
      <c r="T259" s="181"/>
      <c r="AT259" s="177" t="s">
        <v>147</v>
      </c>
      <c r="AU259" s="177" t="s">
        <v>86</v>
      </c>
      <c r="AV259" s="14" t="s">
        <v>82</v>
      </c>
      <c r="AW259" s="14" t="s">
        <v>30</v>
      </c>
      <c r="AX259" s="14" t="s">
        <v>74</v>
      </c>
      <c r="AY259" s="177" t="s">
        <v>138</v>
      </c>
    </row>
    <row r="260" spans="2:65" s="14" customFormat="1" ht="11.25">
      <c r="B260" s="176"/>
      <c r="D260" s="162" t="s">
        <v>147</v>
      </c>
      <c r="E260" s="177" t="s">
        <v>1</v>
      </c>
      <c r="F260" s="178" t="s">
        <v>153</v>
      </c>
      <c r="H260" s="177" t="s">
        <v>1</v>
      </c>
      <c r="I260" s="179"/>
      <c r="L260" s="176"/>
      <c r="M260" s="180"/>
      <c r="T260" s="181"/>
      <c r="AT260" s="177" t="s">
        <v>147</v>
      </c>
      <c r="AU260" s="177" t="s">
        <v>86</v>
      </c>
      <c r="AV260" s="14" t="s">
        <v>82</v>
      </c>
      <c r="AW260" s="14" t="s">
        <v>30</v>
      </c>
      <c r="AX260" s="14" t="s">
        <v>74</v>
      </c>
      <c r="AY260" s="177" t="s">
        <v>138</v>
      </c>
    </row>
    <row r="261" spans="2:65" s="12" customFormat="1" ht="11.25">
      <c r="B261" s="161"/>
      <c r="D261" s="162" t="s">
        <v>147</v>
      </c>
      <c r="E261" s="163" t="s">
        <v>1</v>
      </c>
      <c r="F261" s="164" t="s">
        <v>154</v>
      </c>
      <c r="H261" s="165">
        <v>9.42</v>
      </c>
      <c r="I261" s="166"/>
      <c r="L261" s="161"/>
      <c r="M261" s="167"/>
      <c r="T261" s="168"/>
      <c r="AT261" s="163" t="s">
        <v>147</v>
      </c>
      <c r="AU261" s="163" t="s">
        <v>86</v>
      </c>
      <c r="AV261" s="12" t="s">
        <v>86</v>
      </c>
      <c r="AW261" s="12" t="s">
        <v>30</v>
      </c>
      <c r="AX261" s="12" t="s">
        <v>74</v>
      </c>
      <c r="AY261" s="163" t="s">
        <v>138</v>
      </c>
    </row>
    <row r="262" spans="2:65" s="15" customFormat="1" ht="11.25">
      <c r="B262" s="194"/>
      <c r="D262" s="162" t="s">
        <v>147</v>
      </c>
      <c r="E262" s="195" t="s">
        <v>1</v>
      </c>
      <c r="F262" s="196" t="s">
        <v>349</v>
      </c>
      <c r="H262" s="197">
        <v>9.42</v>
      </c>
      <c r="I262" s="198"/>
      <c r="L262" s="194"/>
      <c r="M262" s="199"/>
      <c r="T262" s="200"/>
      <c r="AT262" s="195" t="s">
        <v>147</v>
      </c>
      <c r="AU262" s="195" t="s">
        <v>86</v>
      </c>
      <c r="AV262" s="15" t="s">
        <v>155</v>
      </c>
      <c r="AW262" s="15" t="s">
        <v>30</v>
      </c>
      <c r="AX262" s="15" t="s">
        <v>74</v>
      </c>
      <c r="AY262" s="195" t="s">
        <v>138</v>
      </c>
    </row>
    <row r="263" spans="2:65" s="14" customFormat="1" ht="11.25">
      <c r="B263" s="176"/>
      <c r="D263" s="162" t="s">
        <v>147</v>
      </c>
      <c r="E263" s="177" t="s">
        <v>1</v>
      </c>
      <c r="F263" s="178" t="s">
        <v>350</v>
      </c>
      <c r="H263" s="177" t="s">
        <v>1</v>
      </c>
      <c r="I263" s="179"/>
      <c r="L263" s="176"/>
      <c r="M263" s="180"/>
      <c r="T263" s="181"/>
      <c r="AT263" s="177" t="s">
        <v>147</v>
      </c>
      <c r="AU263" s="177" t="s">
        <v>86</v>
      </c>
      <c r="AV263" s="14" t="s">
        <v>82</v>
      </c>
      <c r="AW263" s="14" t="s">
        <v>30</v>
      </c>
      <c r="AX263" s="14" t="s">
        <v>74</v>
      </c>
      <c r="AY263" s="177" t="s">
        <v>138</v>
      </c>
    </row>
    <row r="264" spans="2:65" s="14" customFormat="1" ht="11.25">
      <c r="B264" s="176"/>
      <c r="D264" s="162" t="s">
        <v>147</v>
      </c>
      <c r="E264" s="177" t="s">
        <v>1</v>
      </c>
      <c r="F264" s="178" t="s">
        <v>351</v>
      </c>
      <c r="H264" s="177" t="s">
        <v>1</v>
      </c>
      <c r="I264" s="179"/>
      <c r="L264" s="176"/>
      <c r="M264" s="180"/>
      <c r="T264" s="181"/>
      <c r="AT264" s="177" t="s">
        <v>147</v>
      </c>
      <c r="AU264" s="177" t="s">
        <v>86</v>
      </c>
      <c r="AV264" s="14" t="s">
        <v>82</v>
      </c>
      <c r="AW264" s="14" t="s">
        <v>30</v>
      </c>
      <c r="AX264" s="14" t="s">
        <v>74</v>
      </c>
      <c r="AY264" s="177" t="s">
        <v>138</v>
      </c>
    </row>
    <row r="265" spans="2:65" s="12" customFormat="1" ht="11.25">
      <c r="B265" s="161"/>
      <c r="D265" s="162" t="s">
        <v>147</v>
      </c>
      <c r="E265" s="163" t="s">
        <v>1</v>
      </c>
      <c r="F265" s="164" t="s">
        <v>352</v>
      </c>
      <c r="H265" s="165">
        <v>41.268999999999998</v>
      </c>
      <c r="I265" s="166"/>
      <c r="L265" s="161"/>
      <c r="M265" s="167"/>
      <c r="T265" s="168"/>
      <c r="AT265" s="163" t="s">
        <v>147</v>
      </c>
      <c r="AU265" s="163" t="s">
        <v>86</v>
      </c>
      <c r="AV265" s="12" t="s">
        <v>86</v>
      </c>
      <c r="AW265" s="12" t="s">
        <v>30</v>
      </c>
      <c r="AX265" s="12" t="s">
        <v>74</v>
      </c>
      <c r="AY265" s="163" t="s">
        <v>138</v>
      </c>
    </row>
    <row r="266" spans="2:65" s="12" customFormat="1" ht="11.25">
      <c r="B266" s="161"/>
      <c r="D266" s="162" t="s">
        <v>147</v>
      </c>
      <c r="E266" s="163" t="s">
        <v>1</v>
      </c>
      <c r="F266" s="164" t="s">
        <v>353</v>
      </c>
      <c r="H266" s="165">
        <v>30.481000000000002</v>
      </c>
      <c r="I266" s="166"/>
      <c r="L266" s="161"/>
      <c r="M266" s="167"/>
      <c r="T266" s="168"/>
      <c r="AT266" s="163" t="s">
        <v>147</v>
      </c>
      <c r="AU266" s="163" t="s">
        <v>86</v>
      </c>
      <c r="AV266" s="12" t="s">
        <v>86</v>
      </c>
      <c r="AW266" s="12" t="s">
        <v>30</v>
      </c>
      <c r="AX266" s="12" t="s">
        <v>74</v>
      </c>
      <c r="AY266" s="163" t="s">
        <v>138</v>
      </c>
    </row>
    <row r="267" spans="2:65" s="12" customFormat="1" ht="11.25">
      <c r="B267" s="161"/>
      <c r="D267" s="162" t="s">
        <v>147</v>
      </c>
      <c r="E267" s="163" t="s">
        <v>1</v>
      </c>
      <c r="F267" s="164" t="s">
        <v>354</v>
      </c>
      <c r="H267" s="165">
        <v>30.062999999999999</v>
      </c>
      <c r="I267" s="166"/>
      <c r="L267" s="161"/>
      <c r="M267" s="167"/>
      <c r="T267" s="168"/>
      <c r="AT267" s="163" t="s">
        <v>147</v>
      </c>
      <c r="AU267" s="163" t="s">
        <v>86</v>
      </c>
      <c r="AV267" s="12" t="s">
        <v>86</v>
      </c>
      <c r="AW267" s="12" t="s">
        <v>30</v>
      </c>
      <c r="AX267" s="12" t="s">
        <v>74</v>
      </c>
      <c r="AY267" s="163" t="s">
        <v>138</v>
      </c>
    </row>
    <row r="268" spans="2:65" s="12" customFormat="1" ht="11.25">
      <c r="B268" s="161"/>
      <c r="D268" s="162" t="s">
        <v>147</v>
      </c>
      <c r="E268" s="163" t="s">
        <v>1</v>
      </c>
      <c r="F268" s="164" t="s">
        <v>355</v>
      </c>
      <c r="H268" s="165">
        <v>37.188000000000002</v>
      </c>
      <c r="I268" s="166"/>
      <c r="L268" s="161"/>
      <c r="M268" s="167"/>
      <c r="T268" s="168"/>
      <c r="AT268" s="163" t="s">
        <v>147</v>
      </c>
      <c r="AU268" s="163" t="s">
        <v>86</v>
      </c>
      <c r="AV268" s="12" t="s">
        <v>86</v>
      </c>
      <c r="AW268" s="12" t="s">
        <v>30</v>
      </c>
      <c r="AX268" s="12" t="s">
        <v>74</v>
      </c>
      <c r="AY268" s="163" t="s">
        <v>138</v>
      </c>
    </row>
    <row r="269" spans="2:65" s="12" customFormat="1" ht="11.25">
      <c r="B269" s="161"/>
      <c r="D269" s="162" t="s">
        <v>147</v>
      </c>
      <c r="E269" s="163" t="s">
        <v>1</v>
      </c>
      <c r="F269" s="164" t="s">
        <v>356</v>
      </c>
      <c r="H269" s="165">
        <v>35.319000000000003</v>
      </c>
      <c r="I269" s="166"/>
      <c r="L269" s="161"/>
      <c r="M269" s="167"/>
      <c r="T269" s="168"/>
      <c r="AT269" s="163" t="s">
        <v>147</v>
      </c>
      <c r="AU269" s="163" t="s">
        <v>86</v>
      </c>
      <c r="AV269" s="12" t="s">
        <v>86</v>
      </c>
      <c r="AW269" s="12" t="s">
        <v>30</v>
      </c>
      <c r="AX269" s="12" t="s">
        <v>74</v>
      </c>
      <c r="AY269" s="163" t="s">
        <v>138</v>
      </c>
    </row>
    <row r="270" spans="2:65" s="12" customFormat="1" ht="11.25">
      <c r="B270" s="161"/>
      <c r="D270" s="162" t="s">
        <v>147</v>
      </c>
      <c r="E270" s="163" t="s">
        <v>1</v>
      </c>
      <c r="F270" s="164" t="s">
        <v>357</v>
      </c>
      <c r="H270" s="165">
        <v>32.793999999999997</v>
      </c>
      <c r="I270" s="166"/>
      <c r="L270" s="161"/>
      <c r="M270" s="167"/>
      <c r="T270" s="168"/>
      <c r="AT270" s="163" t="s">
        <v>147</v>
      </c>
      <c r="AU270" s="163" t="s">
        <v>86</v>
      </c>
      <c r="AV270" s="12" t="s">
        <v>86</v>
      </c>
      <c r="AW270" s="12" t="s">
        <v>30</v>
      </c>
      <c r="AX270" s="12" t="s">
        <v>74</v>
      </c>
      <c r="AY270" s="163" t="s">
        <v>138</v>
      </c>
    </row>
    <row r="271" spans="2:65" s="12" customFormat="1" ht="11.25">
      <c r="B271" s="161"/>
      <c r="D271" s="162" t="s">
        <v>147</v>
      </c>
      <c r="E271" s="163" t="s">
        <v>1</v>
      </c>
      <c r="F271" s="164" t="s">
        <v>358</v>
      </c>
      <c r="H271" s="165">
        <v>25.28</v>
      </c>
      <c r="I271" s="166"/>
      <c r="L271" s="161"/>
      <c r="M271" s="167"/>
      <c r="T271" s="168"/>
      <c r="AT271" s="163" t="s">
        <v>147</v>
      </c>
      <c r="AU271" s="163" t="s">
        <v>86</v>
      </c>
      <c r="AV271" s="12" t="s">
        <v>86</v>
      </c>
      <c r="AW271" s="12" t="s">
        <v>30</v>
      </c>
      <c r="AX271" s="12" t="s">
        <v>74</v>
      </c>
      <c r="AY271" s="163" t="s">
        <v>138</v>
      </c>
    </row>
    <row r="272" spans="2:65" s="15" customFormat="1" ht="11.25">
      <c r="B272" s="194"/>
      <c r="D272" s="162" t="s">
        <v>147</v>
      </c>
      <c r="E272" s="195" t="s">
        <v>84</v>
      </c>
      <c r="F272" s="196" t="s">
        <v>349</v>
      </c>
      <c r="H272" s="197">
        <v>232.39400000000001</v>
      </c>
      <c r="I272" s="198"/>
      <c r="L272" s="194"/>
      <c r="M272" s="199"/>
      <c r="T272" s="200"/>
      <c r="AT272" s="195" t="s">
        <v>147</v>
      </c>
      <c r="AU272" s="195" t="s">
        <v>86</v>
      </c>
      <c r="AV272" s="15" t="s">
        <v>155</v>
      </c>
      <c r="AW272" s="15" t="s">
        <v>30</v>
      </c>
      <c r="AX272" s="15" t="s">
        <v>74</v>
      </c>
      <c r="AY272" s="195" t="s">
        <v>138</v>
      </c>
    </row>
    <row r="273" spans="2:65" s="14" customFormat="1" ht="11.25">
      <c r="B273" s="176"/>
      <c r="D273" s="162" t="s">
        <v>147</v>
      </c>
      <c r="E273" s="177" t="s">
        <v>1</v>
      </c>
      <c r="F273" s="178" t="s">
        <v>162</v>
      </c>
      <c r="H273" s="177" t="s">
        <v>1</v>
      </c>
      <c r="I273" s="179"/>
      <c r="L273" s="176"/>
      <c r="M273" s="180"/>
      <c r="T273" s="181"/>
      <c r="AT273" s="177" t="s">
        <v>147</v>
      </c>
      <c r="AU273" s="177" t="s">
        <v>86</v>
      </c>
      <c r="AV273" s="14" t="s">
        <v>82</v>
      </c>
      <c r="AW273" s="14" t="s">
        <v>30</v>
      </c>
      <c r="AX273" s="14" t="s">
        <v>74</v>
      </c>
      <c r="AY273" s="177" t="s">
        <v>138</v>
      </c>
    </row>
    <row r="274" spans="2:65" s="12" customFormat="1" ht="11.25">
      <c r="B274" s="161"/>
      <c r="D274" s="162" t="s">
        <v>147</v>
      </c>
      <c r="E274" s="163" t="s">
        <v>1</v>
      </c>
      <c r="F274" s="164" t="s">
        <v>87</v>
      </c>
      <c r="H274" s="165">
        <v>39.953000000000003</v>
      </c>
      <c r="I274" s="166"/>
      <c r="L274" s="161"/>
      <c r="M274" s="167"/>
      <c r="T274" s="168"/>
      <c r="AT274" s="163" t="s">
        <v>147</v>
      </c>
      <c r="AU274" s="163" t="s">
        <v>86</v>
      </c>
      <c r="AV274" s="12" t="s">
        <v>86</v>
      </c>
      <c r="AW274" s="12" t="s">
        <v>30</v>
      </c>
      <c r="AX274" s="12" t="s">
        <v>74</v>
      </c>
      <c r="AY274" s="163" t="s">
        <v>138</v>
      </c>
    </row>
    <row r="275" spans="2:65" s="13" customFormat="1" ht="11.25">
      <c r="B275" s="169"/>
      <c r="D275" s="162" t="s">
        <v>147</v>
      </c>
      <c r="E275" s="170" t="s">
        <v>1</v>
      </c>
      <c r="F275" s="171" t="s">
        <v>149</v>
      </c>
      <c r="H275" s="172">
        <v>281.767</v>
      </c>
      <c r="I275" s="173"/>
      <c r="L275" s="169"/>
      <c r="M275" s="174"/>
      <c r="T275" s="175"/>
      <c r="AT275" s="170" t="s">
        <v>147</v>
      </c>
      <c r="AU275" s="170" t="s">
        <v>86</v>
      </c>
      <c r="AV275" s="13" t="s">
        <v>145</v>
      </c>
      <c r="AW275" s="13" t="s">
        <v>30</v>
      </c>
      <c r="AX275" s="13" t="s">
        <v>82</v>
      </c>
      <c r="AY275" s="170" t="s">
        <v>138</v>
      </c>
    </row>
    <row r="276" spans="2:65" s="1" customFormat="1" ht="24.2" customHeight="1">
      <c r="B276" s="118"/>
      <c r="C276" s="148" t="s">
        <v>359</v>
      </c>
      <c r="D276" s="148" t="s">
        <v>141</v>
      </c>
      <c r="E276" s="149" t="s">
        <v>360</v>
      </c>
      <c r="F276" s="150" t="s">
        <v>361</v>
      </c>
      <c r="G276" s="151" t="s">
        <v>144</v>
      </c>
      <c r="H276" s="152">
        <v>104.11</v>
      </c>
      <c r="I276" s="153"/>
      <c r="J276" s="154">
        <f>ROUND(I276*H276,2)</f>
        <v>0</v>
      </c>
      <c r="K276" s="155"/>
      <c r="L276" s="32"/>
      <c r="M276" s="156" t="s">
        <v>1</v>
      </c>
      <c r="N276" s="117" t="s">
        <v>40</v>
      </c>
      <c r="P276" s="157">
        <f>O276*H276</f>
        <v>0</v>
      </c>
      <c r="Q276" s="157">
        <v>3.2499999999999998E-6</v>
      </c>
      <c r="R276" s="157">
        <f>Q276*H276</f>
        <v>3.3835749999999997E-4</v>
      </c>
      <c r="S276" s="157">
        <v>0</v>
      </c>
      <c r="T276" s="158">
        <f>S276*H276</f>
        <v>0</v>
      </c>
      <c r="AR276" s="159" t="s">
        <v>214</v>
      </c>
      <c r="AT276" s="159" t="s">
        <v>141</v>
      </c>
      <c r="AU276" s="159" t="s">
        <v>86</v>
      </c>
      <c r="AY276" s="17" t="s">
        <v>138</v>
      </c>
      <c r="BE276" s="160">
        <f>IF(N276="základná",J276,0)</f>
        <v>0</v>
      </c>
      <c r="BF276" s="160">
        <f>IF(N276="znížená",J276,0)</f>
        <v>0</v>
      </c>
      <c r="BG276" s="160">
        <f>IF(N276="zákl. prenesená",J276,0)</f>
        <v>0</v>
      </c>
      <c r="BH276" s="160">
        <f>IF(N276="zníž. prenesená",J276,0)</f>
        <v>0</v>
      </c>
      <c r="BI276" s="160">
        <f>IF(N276="nulová",J276,0)</f>
        <v>0</v>
      </c>
      <c r="BJ276" s="17" t="s">
        <v>86</v>
      </c>
      <c r="BK276" s="160">
        <f>ROUND(I276*H276,2)</f>
        <v>0</v>
      </c>
      <c r="BL276" s="17" t="s">
        <v>214</v>
      </c>
      <c r="BM276" s="159" t="s">
        <v>362</v>
      </c>
    </row>
    <row r="277" spans="2:65" s="12" customFormat="1" ht="11.25">
      <c r="B277" s="161"/>
      <c r="D277" s="162" t="s">
        <v>147</v>
      </c>
      <c r="E277" s="163" t="s">
        <v>1</v>
      </c>
      <c r="F277" s="164" t="s">
        <v>92</v>
      </c>
      <c r="H277" s="165">
        <v>104.11</v>
      </c>
      <c r="I277" s="166"/>
      <c r="L277" s="161"/>
      <c r="M277" s="167"/>
      <c r="T277" s="168"/>
      <c r="AT277" s="163" t="s">
        <v>147</v>
      </c>
      <c r="AU277" s="163" t="s">
        <v>86</v>
      </c>
      <c r="AV277" s="12" t="s">
        <v>86</v>
      </c>
      <c r="AW277" s="12" t="s">
        <v>30</v>
      </c>
      <c r="AX277" s="12" t="s">
        <v>74</v>
      </c>
      <c r="AY277" s="163" t="s">
        <v>138</v>
      </c>
    </row>
    <row r="278" spans="2:65" s="13" customFormat="1" ht="11.25">
      <c r="B278" s="169"/>
      <c r="D278" s="162" t="s">
        <v>147</v>
      </c>
      <c r="E278" s="170" t="s">
        <v>1</v>
      </c>
      <c r="F278" s="171" t="s">
        <v>149</v>
      </c>
      <c r="H278" s="172">
        <v>104.11</v>
      </c>
      <c r="I278" s="173"/>
      <c r="L278" s="169"/>
      <c r="M278" s="174"/>
      <c r="T278" s="175"/>
      <c r="AT278" s="170" t="s">
        <v>147</v>
      </c>
      <c r="AU278" s="170" t="s">
        <v>86</v>
      </c>
      <c r="AV278" s="13" t="s">
        <v>145</v>
      </c>
      <c r="AW278" s="13" t="s">
        <v>30</v>
      </c>
      <c r="AX278" s="13" t="s">
        <v>82</v>
      </c>
      <c r="AY278" s="170" t="s">
        <v>138</v>
      </c>
    </row>
    <row r="279" spans="2:65" s="1" customFormat="1" ht="33" customHeight="1">
      <c r="B279" s="118"/>
      <c r="C279" s="148" t="s">
        <v>363</v>
      </c>
      <c r="D279" s="148" t="s">
        <v>141</v>
      </c>
      <c r="E279" s="149" t="s">
        <v>364</v>
      </c>
      <c r="F279" s="150" t="s">
        <v>365</v>
      </c>
      <c r="G279" s="151" t="s">
        <v>144</v>
      </c>
      <c r="H279" s="152">
        <v>281.767</v>
      </c>
      <c r="I279" s="153"/>
      <c r="J279" s="154">
        <f>ROUND(I279*H279,2)</f>
        <v>0</v>
      </c>
      <c r="K279" s="155"/>
      <c r="L279" s="32"/>
      <c r="M279" s="156" t="s">
        <v>1</v>
      </c>
      <c r="N279" s="117" t="s">
        <v>40</v>
      </c>
      <c r="P279" s="157">
        <f>O279*H279</f>
        <v>0</v>
      </c>
      <c r="Q279" s="157">
        <v>4.4616000000000002E-4</v>
      </c>
      <c r="R279" s="157">
        <f>Q279*H279</f>
        <v>0.12571316471999999</v>
      </c>
      <c r="S279" s="157">
        <v>0</v>
      </c>
      <c r="T279" s="158">
        <f>S279*H279</f>
        <v>0</v>
      </c>
      <c r="AR279" s="159" t="s">
        <v>214</v>
      </c>
      <c r="AT279" s="159" t="s">
        <v>141</v>
      </c>
      <c r="AU279" s="159" t="s">
        <v>86</v>
      </c>
      <c r="AY279" s="17" t="s">
        <v>138</v>
      </c>
      <c r="BE279" s="160">
        <f>IF(N279="základná",J279,0)</f>
        <v>0</v>
      </c>
      <c r="BF279" s="160">
        <f>IF(N279="znížená",J279,0)</f>
        <v>0</v>
      </c>
      <c r="BG279" s="160">
        <f>IF(N279="zákl. prenesená",J279,0)</f>
        <v>0</v>
      </c>
      <c r="BH279" s="160">
        <f>IF(N279="zníž. prenesená",J279,0)</f>
        <v>0</v>
      </c>
      <c r="BI279" s="160">
        <f>IF(N279="nulová",J279,0)</f>
        <v>0</v>
      </c>
      <c r="BJ279" s="17" t="s">
        <v>86</v>
      </c>
      <c r="BK279" s="160">
        <f>ROUND(I279*H279,2)</f>
        <v>0</v>
      </c>
      <c r="BL279" s="17" t="s">
        <v>214</v>
      </c>
      <c r="BM279" s="159" t="s">
        <v>366</v>
      </c>
    </row>
    <row r="280" spans="2:65" s="14" customFormat="1" ht="11.25">
      <c r="B280" s="176"/>
      <c r="D280" s="162" t="s">
        <v>147</v>
      </c>
      <c r="E280" s="177" t="s">
        <v>1</v>
      </c>
      <c r="F280" s="178" t="s">
        <v>367</v>
      </c>
      <c r="H280" s="177" t="s">
        <v>1</v>
      </c>
      <c r="I280" s="179"/>
      <c r="L280" s="176"/>
      <c r="M280" s="180"/>
      <c r="T280" s="181"/>
      <c r="AT280" s="177" t="s">
        <v>147</v>
      </c>
      <c r="AU280" s="177" t="s">
        <v>86</v>
      </c>
      <c r="AV280" s="14" t="s">
        <v>82</v>
      </c>
      <c r="AW280" s="14" t="s">
        <v>30</v>
      </c>
      <c r="AX280" s="14" t="s">
        <v>74</v>
      </c>
      <c r="AY280" s="177" t="s">
        <v>138</v>
      </c>
    </row>
    <row r="281" spans="2:65" s="14" customFormat="1" ht="11.25">
      <c r="B281" s="176"/>
      <c r="D281" s="162" t="s">
        <v>147</v>
      </c>
      <c r="E281" s="177" t="s">
        <v>1</v>
      </c>
      <c r="F281" s="178" t="s">
        <v>348</v>
      </c>
      <c r="H281" s="177" t="s">
        <v>1</v>
      </c>
      <c r="I281" s="179"/>
      <c r="L281" s="176"/>
      <c r="M281" s="180"/>
      <c r="T281" s="181"/>
      <c r="AT281" s="177" t="s">
        <v>147</v>
      </c>
      <c r="AU281" s="177" t="s">
        <v>86</v>
      </c>
      <c r="AV281" s="14" t="s">
        <v>82</v>
      </c>
      <c r="AW281" s="14" t="s">
        <v>30</v>
      </c>
      <c r="AX281" s="14" t="s">
        <v>74</v>
      </c>
      <c r="AY281" s="177" t="s">
        <v>138</v>
      </c>
    </row>
    <row r="282" spans="2:65" s="14" customFormat="1" ht="11.25">
      <c r="B282" s="176"/>
      <c r="D282" s="162" t="s">
        <v>147</v>
      </c>
      <c r="E282" s="177" t="s">
        <v>1</v>
      </c>
      <c r="F282" s="178" t="s">
        <v>153</v>
      </c>
      <c r="H282" s="177" t="s">
        <v>1</v>
      </c>
      <c r="I282" s="179"/>
      <c r="L282" s="176"/>
      <c r="M282" s="180"/>
      <c r="T282" s="181"/>
      <c r="AT282" s="177" t="s">
        <v>147</v>
      </c>
      <c r="AU282" s="177" t="s">
        <v>86</v>
      </c>
      <c r="AV282" s="14" t="s">
        <v>82</v>
      </c>
      <c r="AW282" s="14" t="s">
        <v>30</v>
      </c>
      <c r="AX282" s="14" t="s">
        <v>74</v>
      </c>
      <c r="AY282" s="177" t="s">
        <v>138</v>
      </c>
    </row>
    <row r="283" spans="2:65" s="12" customFormat="1" ht="11.25">
      <c r="B283" s="161"/>
      <c r="D283" s="162" t="s">
        <v>147</v>
      </c>
      <c r="E283" s="163" t="s">
        <v>1</v>
      </c>
      <c r="F283" s="164" t="s">
        <v>154</v>
      </c>
      <c r="H283" s="165">
        <v>9.42</v>
      </c>
      <c r="I283" s="166"/>
      <c r="L283" s="161"/>
      <c r="M283" s="167"/>
      <c r="T283" s="168"/>
      <c r="AT283" s="163" t="s">
        <v>147</v>
      </c>
      <c r="AU283" s="163" t="s">
        <v>86</v>
      </c>
      <c r="AV283" s="12" t="s">
        <v>86</v>
      </c>
      <c r="AW283" s="12" t="s">
        <v>30</v>
      </c>
      <c r="AX283" s="12" t="s">
        <v>74</v>
      </c>
      <c r="AY283" s="163" t="s">
        <v>138</v>
      </c>
    </row>
    <row r="284" spans="2:65" s="15" customFormat="1" ht="11.25">
      <c r="B284" s="194"/>
      <c r="D284" s="162" t="s">
        <v>147</v>
      </c>
      <c r="E284" s="195" t="s">
        <v>1</v>
      </c>
      <c r="F284" s="196" t="s">
        <v>349</v>
      </c>
      <c r="H284" s="197">
        <v>9.42</v>
      </c>
      <c r="I284" s="198"/>
      <c r="L284" s="194"/>
      <c r="M284" s="199"/>
      <c r="T284" s="200"/>
      <c r="AT284" s="195" t="s">
        <v>147</v>
      </c>
      <c r="AU284" s="195" t="s">
        <v>86</v>
      </c>
      <c r="AV284" s="15" t="s">
        <v>155</v>
      </c>
      <c r="AW284" s="15" t="s">
        <v>30</v>
      </c>
      <c r="AX284" s="15" t="s">
        <v>74</v>
      </c>
      <c r="AY284" s="195" t="s">
        <v>138</v>
      </c>
    </row>
    <row r="285" spans="2:65" s="14" customFormat="1" ht="11.25">
      <c r="B285" s="176"/>
      <c r="D285" s="162" t="s">
        <v>147</v>
      </c>
      <c r="E285" s="177" t="s">
        <v>1</v>
      </c>
      <c r="F285" s="178" t="s">
        <v>350</v>
      </c>
      <c r="H285" s="177" t="s">
        <v>1</v>
      </c>
      <c r="I285" s="179"/>
      <c r="L285" s="176"/>
      <c r="M285" s="180"/>
      <c r="T285" s="181"/>
      <c r="AT285" s="177" t="s">
        <v>147</v>
      </c>
      <c r="AU285" s="177" t="s">
        <v>86</v>
      </c>
      <c r="AV285" s="14" t="s">
        <v>82</v>
      </c>
      <c r="AW285" s="14" t="s">
        <v>30</v>
      </c>
      <c r="AX285" s="14" t="s">
        <v>74</v>
      </c>
      <c r="AY285" s="177" t="s">
        <v>138</v>
      </c>
    </row>
    <row r="286" spans="2:65" s="14" customFormat="1" ht="11.25">
      <c r="B286" s="176"/>
      <c r="D286" s="162" t="s">
        <v>147</v>
      </c>
      <c r="E286" s="177" t="s">
        <v>1</v>
      </c>
      <c r="F286" s="178" t="s">
        <v>351</v>
      </c>
      <c r="H286" s="177" t="s">
        <v>1</v>
      </c>
      <c r="I286" s="179"/>
      <c r="L286" s="176"/>
      <c r="M286" s="180"/>
      <c r="T286" s="181"/>
      <c r="AT286" s="177" t="s">
        <v>147</v>
      </c>
      <c r="AU286" s="177" t="s">
        <v>86</v>
      </c>
      <c r="AV286" s="14" t="s">
        <v>82</v>
      </c>
      <c r="AW286" s="14" t="s">
        <v>30</v>
      </c>
      <c r="AX286" s="14" t="s">
        <v>74</v>
      </c>
      <c r="AY286" s="177" t="s">
        <v>138</v>
      </c>
    </row>
    <row r="287" spans="2:65" s="12" customFormat="1" ht="11.25">
      <c r="B287" s="161"/>
      <c r="D287" s="162" t="s">
        <v>147</v>
      </c>
      <c r="E287" s="163" t="s">
        <v>1</v>
      </c>
      <c r="F287" s="164" t="s">
        <v>352</v>
      </c>
      <c r="H287" s="165">
        <v>41.268999999999998</v>
      </c>
      <c r="I287" s="166"/>
      <c r="L287" s="161"/>
      <c r="M287" s="167"/>
      <c r="T287" s="168"/>
      <c r="AT287" s="163" t="s">
        <v>147</v>
      </c>
      <c r="AU287" s="163" t="s">
        <v>86</v>
      </c>
      <c r="AV287" s="12" t="s">
        <v>86</v>
      </c>
      <c r="AW287" s="12" t="s">
        <v>30</v>
      </c>
      <c r="AX287" s="12" t="s">
        <v>74</v>
      </c>
      <c r="AY287" s="163" t="s">
        <v>138</v>
      </c>
    </row>
    <row r="288" spans="2:65" s="12" customFormat="1" ht="11.25">
      <c r="B288" s="161"/>
      <c r="D288" s="162" t="s">
        <v>147</v>
      </c>
      <c r="E288" s="163" t="s">
        <v>1</v>
      </c>
      <c r="F288" s="164" t="s">
        <v>353</v>
      </c>
      <c r="H288" s="165">
        <v>30.481000000000002</v>
      </c>
      <c r="I288" s="166"/>
      <c r="L288" s="161"/>
      <c r="M288" s="167"/>
      <c r="T288" s="168"/>
      <c r="AT288" s="163" t="s">
        <v>147</v>
      </c>
      <c r="AU288" s="163" t="s">
        <v>86</v>
      </c>
      <c r="AV288" s="12" t="s">
        <v>86</v>
      </c>
      <c r="AW288" s="12" t="s">
        <v>30</v>
      </c>
      <c r="AX288" s="12" t="s">
        <v>74</v>
      </c>
      <c r="AY288" s="163" t="s">
        <v>138</v>
      </c>
    </row>
    <row r="289" spans="2:51" s="12" customFormat="1" ht="11.25">
      <c r="B289" s="161"/>
      <c r="D289" s="162" t="s">
        <v>147</v>
      </c>
      <c r="E289" s="163" t="s">
        <v>1</v>
      </c>
      <c r="F289" s="164" t="s">
        <v>354</v>
      </c>
      <c r="H289" s="165">
        <v>30.062999999999999</v>
      </c>
      <c r="I289" s="166"/>
      <c r="L289" s="161"/>
      <c r="M289" s="167"/>
      <c r="T289" s="168"/>
      <c r="AT289" s="163" t="s">
        <v>147</v>
      </c>
      <c r="AU289" s="163" t="s">
        <v>86</v>
      </c>
      <c r="AV289" s="12" t="s">
        <v>86</v>
      </c>
      <c r="AW289" s="12" t="s">
        <v>30</v>
      </c>
      <c r="AX289" s="12" t="s">
        <v>74</v>
      </c>
      <c r="AY289" s="163" t="s">
        <v>138</v>
      </c>
    </row>
    <row r="290" spans="2:51" s="12" customFormat="1" ht="11.25">
      <c r="B290" s="161"/>
      <c r="D290" s="162" t="s">
        <v>147</v>
      </c>
      <c r="E290" s="163" t="s">
        <v>1</v>
      </c>
      <c r="F290" s="164" t="s">
        <v>355</v>
      </c>
      <c r="H290" s="165">
        <v>37.188000000000002</v>
      </c>
      <c r="I290" s="166"/>
      <c r="L290" s="161"/>
      <c r="M290" s="167"/>
      <c r="T290" s="168"/>
      <c r="AT290" s="163" t="s">
        <v>147</v>
      </c>
      <c r="AU290" s="163" t="s">
        <v>86</v>
      </c>
      <c r="AV290" s="12" t="s">
        <v>86</v>
      </c>
      <c r="AW290" s="12" t="s">
        <v>30</v>
      </c>
      <c r="AX290" s="12" t="s">
        <v>74</v>
      </c>
      <c r="AY290" s="163" t="s">
        <v>138</v>
      </c>
    </row>
    <row r="291" spans="2:51" s="12" customFormat="1" ht="11.25">
      <c r="B291" s="161"/>
      <c r="D291" s="162" t="s">
        <v>147</v>
      </c>
      <c r="E291" s="163" t="s">
        <v>1</v>
      </c>
      <c r="F291" s="164" t="s">
        <v>356</v>
      </c>
      <c r="H291" s="165">
        <v>35.319000000000003</v>
      </c>
      <c r="I291" s="166"/>
      <c r="L291" s="161"/>
      <c r="M291" s="167"/>
      <c r="T291" s="168"/>
      <c r="AT291" s="163" t="s">
        <v>147</v>
      </c>
      <c r="AU291" s="163" t="s">
        <v>86</v>
      </c>
      <c r="AV291" s="12" t="s">
        <v>86</v>
      </c>
      <c r="AW291" s="12" t="s">
        <v>30</v>
      </c>
      <c r="AX291" s="12" t="s">
        <v>74</v>
      </c>
      <c r="AY291" s="163" t="s">
        <v>138</v>
      </c>
    </row>
    <row r="292" spans="2:51" s="12" customFormat="1" ht="11.25">
      <c r="B292" s="161"/>
      <c r="D292" s="162" t="s">
        <v>147</v>
      </c>
      <c r="E292" s="163" t="s">
        <v>1</v>
      </c>
      <c r="F292" s="164" t="s">
        <v>357</v>
      </c>
      <c r="H292" s="165">
        <v>32.793999999999997</v>
      </c>
      <c r="I292" s="166"/>
      <c r="L292" s="161"/>
      <c r="M292" s="167"/>
      <c r="T292" s="168"/>
      <c r="AT292" s="163" t="s">
        <v>147</v>
      </c>
      <c r="AU292" s="163" t="s">
        <v>86</v>
      </c>
      <c r="AV292" s="12" t="s">
        <v>86</v>
      </c>
      <c r="AW292" s="12" t="s">
        <v>30</v>
      </c>
      <c r="AX292" s="12" t="s">
        <v>74</v>
      </c>
      <c r="AY292" s="163" t="s">
        <v>138</v>
      </c>
    </row>
    <row r="293" spans="2:51" s="12" customFormat="1" ht="11.25">
      <c r="B293" s="161"/>
      <c r="D293" s="162" t="s">
        <v>147</v>
      </c>
      <c r="E293" s="163" t="s">
        <v>1</v>
      </c>
      <c r="F293" s="164" t="s">
        <v>358</v>
      </c>
      <c r="H293" s="165">
        <v>25.28</v>
      </c>
      <c r="I293" s="166"/>
      <c r="L293" s="161"/>
      <c r="M293" s="167"/>
      <c r="T293" s="168"/>
      <c r="AT293" s="163" t="s">
        <v>147</v>
      </c>
      <c r="AU293" s="163" t="s">
        <v>86</v>
      </c>
      <c r="AV293" s="12" t="s">
        <v>86</v>
      </c>
      <c r="AW293" s="12" t="s">
        <v>30</v>
      </c>
      <c r="AX293" s="12" t="s">
        <v>74</v>
      </c>
      <c r="AY293" s="163" t="s">
        <v>138</v>
      </c>
    </row>
    <row r="294" spans="2:51" s="15" customFormat="1" ht="11.25">
      <c r="B294" s="194"/>
      <c r="D294" s="162" t="s">
        <v>147</v>
      </c>
      <c r="E294" s="195" t="s">
        <v>1</v>
      </c>
      <c r="F294" s="196" t="s">
        <v>349</v>
      </c>
      <c r="H294" s="197">
        <v>232.39400000000001</v>
      </c>
      <c r="I294" s="198"/>
      <c r="L294" s="194"/>
      <c r="M294" s="199"/>
      <c r="T294" s="200"/>
      <c r="AT294" s="195" t="s">
        <v>147</v>
      </c>
      <c r="AU294" s="195" t="s">
        <v>86</v>
      </c>
      <c r="AV294" s="15" t="s">
        <v>155</v>
      </c>
      <c r="AW294" s="15" t="s">
        <v>30</v>
      </c>
      <c r="AX294" s="15" t="s">
        <v>74</v>
      </c>
      <c r="AY294" s="195" t="s">
        <v>138</v>
      </c>
    </row>
    <row r="295" spans="2:51" s="14" customFormat="1" ht="11.25">
      <c r="B295" s="176"/>
      <c r="D295" s="162" t="s">
        <v>147</v>
      </c>
      <c r="E295" s="177" t="s">
        <v>1</v>
      </c>
      <c r="F295" s="178" t="s">
        <v>162</v>
      </c>
      <c r="H295" s="177" t="s">
        <v>1</v>
      </c>
      <c r="I295" s="179"/>
      <c r="L295" s="176"/>
      <c r="M295" s="180"/>
      <c r="T295" s="181"/>
      <c r="AT295" s="177" t="s">
        <v>147</v>
      </c>
      <c r="AU295" s="177" t="s">
        <v>86</v>
      </c>
      <c r="AV295" s="14" t="s">
        <v>82</v>
      </c>
      <c r="AW295" s="14" t="s">
        <v>30</v>
      </c>
      <c r="AX295" s="14" t="s">
        <v>74</v>
      </c>
      <c r="AY295" s="177" t="s">
        <v>138</v>
      </c>
    </row>
    <row r="296" spans="2:51" s="12" customFormat="1" ht="11.25">
      <c r="B296" s="161"/>
      <c r="D296" s="162" t="s">
        <v>147</v>
      </c>
      <c r="E296" s="163" t="s">
        <v>1</v>
      </c>
      <c r="F296" s="164" t="s">
        <v>87</v>
      </c>
      <c r="H296" s="165">
        <v>39.953000000000003</v>
      </c>
      <c r="I296" s="166"/>
      <c r="L296" s="161"/>
      <c r="M296" s="167"/>
      <c r="T296" s="168"/>
      <c r="AT296" s="163" t="s">
        <v>147</v>
      </c>
      <c r="AU296" s="163" t="s">
        <v>86</v>
      </c>
      <c r="AV296" s="12" t="s">
        <v>86</v>
      </c>
      <c r="AW296" s="12" t="s">
        <v>30</v>
      </c>
      <c r="AX296" s="12" t="s">
        <v>74</v>
      </c>
      <c r="AY296" s="163" t="s">
        <v>138</v>
      </c>
    </row>
    <row r="297" spans="2:51" s="13" customFormat="1" ht="11.25">
      <c r="B297" s="169"/>
      <c r="D297" s="162" t="s">
        <v>147</v>
      </c>
      <c r="E297" s="170" t="s">
        <v>1</v>
      </c>
      <c r="F297" s="171" t="s">
        <v>149</v>
      </c>
      <c r="H297" s="172">
        <v>281.767</v>
      </c>
      <c r="I297" s="173"/>
      <c r="L297" s="169"/>
      <c r="M297" s="201"/>
      <c r="N297" s="202"/>
      <c r="O297" s="202"/>
      <c r="P297" s="202"/>
      <c r="Q297" s="202"/>
      <c r="R297" s="202"/>
      <c r="S297" s="202"/>
      <c r="T297" s="203"/>
      <c r="AT297" s="170" t="s">
        <v>147</v>
      </c>
      <c r="AU297" s="170" t="s">
        <v>86</v>
      </c>
      <c r="AV297" s="13" t="s">
        <v>145</v>
      </c>
      <c r="AW297" s="13" t="s">
        <v>30</v>
      </c>
      <c r="AX297" s="13" t="s">
        <v>82</v>
      </c>
      <c r="AY297" s="170" t="s">
        <v>138</v>
      </c>
    </row>
    <row r="298" spans="2:51" s="1" customFormat="1" ht="6.95" customHeight="1">
      <c r="B298" s="45"/>
      <c r="C298" s="46"/>
      <c r="D298" s="46"/>
      <c r="E298" s="46"/>
      <c r="F298" s="46"/>
      <c r="G298" s="46"/>
      <c r="H298" s="46"/>
      <c r="I298" s="46"/>
      <c r="J298" s="46"/>
      <c r="K298" s="46"/>
      <c r="L298" s="32"/>
    </row>
  </sheetData>
  <autoFilter ref="C136:K297" xr:uid="{00000000-0009-0000-0000-000001000000}"/>
  <mergeCells count="14">
    <mergeCell ref="D115:F115"/>
    <mergeCell ref="E127:H127"/>
    <mergeCell ref="E129:H129"/>
    <mergeCell ref="L2:V2"/>
    <mergeCell ref="E87:H87"/>
    <mergeCell ref="D111:F111"/>
    <mergeCell ref="D112:F112"/>
    <mergeCell ref="D113:F113"/>
    <mergeCell ref="D114:F114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02 - Fyzio časť</vt:lpstr>
      <vt:lpstr>'02 - Fyzio časť'!Názvy_tlače</vt:lpstr>
      <vt:lpstr>'Rekapitulácia stavby'!Názvy_tlače</vt:lpstr>
      <vt:lpstr>'02 - Fyzio časť'!Oblasť_tlače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Németh</dc:creator>
  <cp:lastModifiedBy>Ľubomír Németh</cp:lastModifiedBy>
  <dcterms:created xsi:type="dcterms:W3CDTF">2025-02-26T19:03:00Z</dcterms:created>
  <dcterms:modified xsi:type="dcterms:W3CDTF">2025-02-26T19:04:43Z</dcterms:modified>
</cp:coreProperties>
</file>